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codeName="{4470D2CD-2249-CD33-4A35-6F278624656F}"/>
  <workbookPr updateLinks="always" codeName="ThisWorkbook" defaultThemeVersion="166925"/>
  <mc:AlternateContent xmlns:mc="http://schemas.openxmlformats.org/markup-compatibility/2006">
    <mc:Choice Requires="x15">
      <x15ac:absPath xmlns:x15ac="http://schemas.microsoft.com/office/spreadsheetml/2010/11/ac" url="C:\Users\Admin\Dropbox (Opple Europe)\Best Marketing team folder\4. Data Team\2. Business Data Management\2. Tools\1. Trunking Configurator\Version 3.2\"/>
    </mc:Choice>
  </mc:AlternateContent>
  <xr:revisionPtr revIDLastSave="0" documentId="13_ncr:1_{AF00F70F-C1CB-4A6A-99F1-57B744ACA561}" xr6:coauthVersionLast="45" xr6:coauthVersionMax="45" xr10:uidLastSave="{00000000-0000-0000-0000-000000000000}"/>
  <workbookProtection workbookAlgorithmName="SHA-512" workbookHashValue="fg4gg8e9D/aYzQ/fTtYLtkoVWUT3HG09ylAG0MucL2FG+kVllZKBeOZI/zN/7z9mfsAUWzfL2rM3sPULFXNNCg==" workbookSaltValue="bf/+m/VfV3cTcQJ0+YCKUQ==" workbookSpinCount="100000" lockStructure="1"/>
  <bookViews>
    <workbookView xWindow="-120" yWindow="-120" windowWidth="29040" windowHeight="15840" tabRatio="404" xr2:uid="{00000000-000D-0000-FFFF-FFFF00000000}"/>
  </bookViews>
  <sheets>
    <sheet name="Project Information" sheetId="5" r:id="rId1"/>
    <sheet name="Validation Sheet" sheetId="11" state="hidden" r:id="rId2"/>
    <sheet name="Input Form" sheetId="8" state="hidden" r:id="rId3"/>
    <sheet name="Trunking Translation" sheetId="9" state="hidden" r:id="rId4"/>
    <sheet name="Quotation" sheetId="3" state="hidden" r:id="rId5"/>
    <sheet name="Instructions" sheetId="10" state="hidden" r:id="rId6"/>
    <sheet name="Configurator" sheetId="1" state="hidden" r:id="rId7"/>
    <sheet name="Components" sheetId="4" state="hidden" r:id="rId8"/>
    <sheet name="Art. List" sheetId="2" state="hidden" r:id="rId9"/>
  </sheets>
  <definedNames>
    <definedName name="_Abteilung_10">Configurator!#REF!</definedName>
    <definedName name="_Abteilung_11">Configurator!#REF!</definedName>
    <definedName name="_Abteilung_12">Configurator!#REF!</definedName>
    <definedName name="_Abteilung_13">Configurator!#REF!</definedName>
    <definedName name="_Abteilung_14">Configurator!#REF!</definedName>
    <definedName name="_Abteilung_15">Configurator!#REF!</definedName>
    <definedName name="_Abteilung_16">Configurator!#REF!</definedName>
    <definedName name="_Abteilung_17">Configurator!#REF!</definedName>
    <definedName name="_Abteilung_18">Configurator!#REF!</definedName>
    <definedName name="_Abteilung_19">Configurator!#REF!</definedName>
    <definedName name="_Abteilung_2">Configurator!#REF!</definedName>
    <definedName name="_Abteilung_20">Configurator!#REF!</definedName>
    <definedName name="_Abteilung_21">Configurator!#REF!</definedName>
    <definedName name="_Abteilung_22">Configurator!#REF!</definedName>
    <definedName name="_Abteilung_23">Configurator!#REF!</definedName>
    <definedName name="_Abteilung_24">Configurator!#REF!</definedName>
    <definedName name="_Abteilung_25">Configurator!#REF!</definedName>
    <definedName name="_Abteilung_3">Configurator!#REF!</definedName>
    <definedName name="_Abteilung_4">Configurator!#REF!</definedName>
    <definedName name="_Abteilung_5">Configurator!#REF!</definedName>
    <definedName name="_Abteilung_6">Configurator!#REF!</definedName>
    <definedName name="_Abteilung_7">Configurator!#REF!</definedName>
    <definedName name="_Abteilung_8">Configurator!#REF!</definedName>
    <definedName name="_Abteilung_9">Configurator!#REF!</definedName>
    <definedName name="_xlnm._FilterDatabase" localSheetId="6" hidden="1">Configurator!$D$20:$D$36</definedName>
    <definedName name="_Sectie_10">Configurator!#REF!</definedName>
    <definedName name="_Sectie_11">Configurator!#REF!</definedName>
    <definedName name="_Sectie_12">Configurator!#REF!</definedName>
    <definedName name="_Sectie_13">Configurator!#REF!</definedName>
    <definedName name="_Sectie_14">Configurator!#REF!</definedName>
    <definedName name="_Sectie_15">Configurator!#REF!</definedName>
    <definedName name="_Sectie_16">Configurator!#REF!</definedName>
    <definedName name="_Sectie_17">Configurator!#REF!</definedName>
    <definedName name="_Sectie_18">Configurator!#REF!</definedName>
    <definedName name="_Sectie_19">Configurator!#REF!</definedName>
    <definedName name="_Sectie_2">Configurator!#REF!</definedName>
    <definedName name="_Sectie_20">Configurator!#REF!</definedName>
    <definedName name="_Sectie_21">Configurator!#REF!</definedName>
    <definedName name="_Sectie_22">Configurator!#REF!</definedName>
    <definedName name="_Sectie_23">Configurator!#REF!</definedName>
    <definedName name="_Sectie_24">Configurator!#REF!</definedName>
    <definedName name="_Sectie_25">Configurator!#REF!</definedName>
    <definedName name="_Sectie_3">Configurator!#REF!</definedName>
    <definedName name="_Sectie_4">Configurator!#REF!</definedName>
    <definedName name="_Sectie_5">Configurator!#REF!</definedName>
    <definedName name="_Sectie_6">Configurator!#REF!</definedName>
    <definedName name="_Sectie_7">Configurator!#REF!</definedName>
    <definedName name="_Sectie_8">Configurator!#REF!</definedName>
    <definedName name="_Sectie_9">Configurator!#REF!</definedName>
    <definedName name="_Section_1">Configurator!$B$4:$F$40</definedName>
    <definedName name="_Section_10">Configurator!#REF!</definedName>
    <definedName name="_Section_100">Configurator!#REF!</definedName>
    <definedName name="_Section_101">Configurator!#REF!</definedName>
    <definedName name="_Section_102">Configurator!#REF!</definedName>
    <definedName name="_Section_103">Configurator!#REF!</definedName>
    <definedName name="_Section_104">Configurator!#REF!</definedName>
    <definedName name="_Section_105">Configurator!#REF!</definedName>
    <definedName name="_Section_106">Configurator!#REF!</definedName>
    <definedName name="_Section_107">Configurator!#REF!</definedName>
    <definedName name="_Section_108">Configurator!#REF!</definedName>
    <definedName name="_Section_109">Configurator!#REF!</definedName>
    <definedName name="_Section_11">Configurator!#REF!</definedName>
    <definedName name="_Section_110">Configurator!#REF!</definedName>
    <definedName name="_Section_111">Configurator!#REF!</definedName>
    <definedName name="_Section_112">Configurator!#REF!</definedName>
    <definedName name="_Section_113">Configurator!#REF!</definedName>
    <definedName name="_Section_114">Configurator!#REF!</definedName>
    <definedName name="_Section_115">Configurator!#REF!</definedName>
    <definedName name="_Section_116">Configurator!#REF!</definedName>
    <definedName name="_Section_117">Configurator!#REF!</definedName>
    <definedName name="_Section_118">Configurator!#REF!</definedName>
    <definedName name="_Section_119">Configurator!#REF!</definedName>
    <definedName name="_Section_12">Configurator!#REF!</definedName>
    <definedName name="_Section_120">Configurator!#REF!</definedName>
    <definedName name="_Section_121">Configurator!#REF!</definedName>
    <definedName name="_Section_122">Configurator!#REF!</definedName>
    <definedName name="_Section_123">Configurator!#REF!</definedName>
    <definedName name="_Section_124">Configurator!#REF!</definedName>
    <definedName name="_Section_125">Configurator!#REF!</definedName>
    <definedName name="_Section_126">Configurator!#REF!</definedName>
    <definedName name="_Section_127">Configurator!#REF!</definedName>
    <definedName name="_Section_128">Configurator!#REF!</definedName>
    <definedName name="_Section_129">Configurator!#REF!</definedName>
    <definedName name="_Section_13">Configurator!#REF!</definedName>
    <definedName name="_Section_130">Configurator!#REF!</definedName>
    <definedName name="_Section_131">Configurator!#REF!</definedName>
    <definedName name="_Section_132">Configurator!#REF!</definedName>
    <definedName name="_Section_133">Configurator!#REF!</definedName>
    <definedName name="_Section_134">Configurator!#REF!</definedName>
    <definedName name="_Section_135">Configurator!#REF!</definedName>
    <definedName name="_Section_136">Configurator!#REF!</definedName>
    <definedName name="_Section_137">Configurator!#REF!</definedName>
    <definedName name="_Section_138">Configurator!#REF!</definedName>
    <definedName name="_Section_139">Configurator!#REF!</definedName>
    <definedName name="_Section_14">Configurator!#REF!</definedName>
    <definedName name="_Section_140">Configurator!#REF!</definedName>
    <definedName name="_Section_141">Configurator!#REF!</definedName>
    <definedName name="_Section_142">Configurator!#REF!</definedName>
    <definedName name="_Section_143">Configurator!#REF!</definedName>
    <definedName name="_Section_144">Configurator!#REF!</definedName>
    <definedName name="_Section_145">Configurator!#REF!</definedName>
    <definedName name="_Section_146">Configurator!#REF!</definedName>
    <definedName name="_Section_147">Configurator!#REF!</definedName>
    <definedName name="_Section_148">Configurator!#REF!</definedName>
    <definedName name="_Section_149">Configurator!#REF!</definedName>
    <definedName name="_Section_15">Configurator!#REF!</definedName>
    <definedName name="_Section_150">Configurator!#REF!</definedName>
    <definedName name="_Section_151">Configurator!#REF!</definedName>
    <definedName name="_Section_152">Configurator!#REF!</definedName>
    <definedName name="_Section_153">Configurator!#REF!</definedName>
    <definedName name="_Section_154">Configurator!#REF!</definedName>
    <definedName name="_Section_155">Configurator!#REF!</definedName>
    <definedName name="_Section_156">Configurator!#REF!</definedName>
    <definedName name="_Section_157">Configurator!#REF!</definedName>
    <definedName name="_Section_158">Configurator!#REF!</definedName>
    <definedName name="_Section_159">Configurator!#REF!</definedName>
    <definedName name="_Section_16">Configurator!#REF!</definedName>
    <definedName name="_Section_160">Configurator!#REF!</definedName>
    <definedName name="_Section_161">Configurator!#REF!</definedName>
    <definedName name="_Section_162">Configurator!#REF!</definedName>
    <definedName name="_Section_163">Configurator!#REF!</definedName>
    <definedName name="_Section_164">Configurator!#REF!</definedName>
    <definedName name="_Section_165">Configurator!#REF!</definedName>
    <definedName name="_Section_166">Configurator!#REF!</definedName>
    <definedName name="_Section_167">Configurator!#REF!</definedName>
    <definedName name="_Section_168">Configurator!#REF!</definedName>
    <definedName name="_Section_169">Configurator!#REF!</definedName>
    <definedName name="_Section_17">Configurator!#REF!</definedName>
    <definedName name="_Section_170">Configurator!#REF!</definedName>
    <definedName name="_Section_171">Configurator!#REF!</definedName>
    <definedName name="_Section_172">Configurator!#REF!</definedName>
    <definedName name="_Section_173">Configurator!#REF!</definedName>
    <definedName name="_Section_174">Configurator!#REF!</definedName>
    <definedName name="_Section_175">Configurator!#REF!</definedName>
    <definedName name="_Section_176">Configurator!#REF!</definedName>
    <definedName name="_Section_177">Configurator!#REF!</definedName>
    <definedName name="_Section_178">Configurator!#REF!</definedName>
    <definedName name="_Section_179">Configurator!#REF!</definedName>
    <definedName name="_Section_18">Configurator!#REF!</definedName>
    <definedName name="_Section_180">Configurator!#REF!</definedName>
    <definedName name="_Section_181">Configurator!#REF!</definedName>
    <definedName name="_Section_182">Configurator!#REF!</definedName>
    <definedName name="_Section_183">Configurator!#REF!</definedName>
    <definedName name="_Section_184">Configurator!#REF!</definedName>
    <definedName name="_Section_185">Configurator!#REF!</definedName>
    <definedName name="_Section_186">Configurator!#REF!</definedName>
    <definedName name="_Section_187">Configurator!#REF!</definedName>
    <definedName name="_Section_188">Configurator!#REF!</definedName>
    <definedName name="_Section_189">Configurator!#REF!</definedName>
    <definedName name="_Section_19">Configurator!#REF!</definedName>
    <definedName name="_Section_190">Configurator!#REF!</definedName>
    <definedName name="_Section_191">Configurator!#REF!</definedName>
    <definedName name="_Section_192">Configurator!#REF!</definedName>
    <definedName name="_Section_193">Configurator!#REF!</definedName>
    <definedName name="_Section_194">Configurator!#REF!</definedName>
    <definedName name="_Section_195">Configurator!#REF!</definedName>
    <definedName name="_Section_196">Configurator!#REF!</definedName>
    <definedName name="_Section_197">Configurator!#REF!</definedName>
    <definedName name="_Section_198">Configurator!#REF!</definedName>
    <definedName name="_Section_199">Configurator!#REF!</definedName>
    <definedName name="_Section_2">Configurator!#REF!</definedName>
    <definedName name="_Section_20">Configurator!#REF!</definedName>
    <definedName name="_Section_200">Configurator!#REF!</definedName>
    <definedName name="_Section_21">Configurator!#REF!</definedName>
    <definedName name="_Section_22">Configurator!#REF!</definedName>
    <definedName name="_Section_23">Configurator!#REF!</definedName>
    <definedName name="_Section_24">Configurator!#REF!</definedName>
    <definedName name="_Section_25">Configurator!#REF!</definedName>
    <definedName name="_Section_26">Configurator!#REF!</definedName>
    <definedName name="_Section_27">Configurator!#REF!</definedName>
    <definedName name="_Section_28">Configurator!#REF!</definedName>
    <definedName name="_Section_29">Configurator!#REF!</definedName>
    <definedName name="_Section_3">Configurator!#REF!</definedName>
    <definedName name="_Section_30">Configurator!#REF!</definedName>
    <definedName name="_Section_31">Configurator!#REF!</definedName>
    <definedName name="_Section_32">Configurator!#REF!</definedName>
    <definedName name="_Section_33">Configurator!#REF!</definedName>
    <definedName name="_Section_34">Configurator!#REF!</definedName>
    <definedName name="_Section_35">Configurator!#REF!</definedName>
    <definedName name="_Section_36">Configurator!#REF!</definedName>
    <definedName name="_Section_37">Configurator!#REF!</definedName>
    <definedName name="_Section_38">Configurator!#REF!</definedName>
    <definedName name="_Section_39">Configurator!#REF!</definedName>
    <definedName name="_Section_4">Configurator!#REF!</definedName>
    <definedName name="_Section_40">Configurator!#REF!</definedName>
    <definedName name="_Section_41">Configurator!#REF!</definedName>
    <definedName name="_Section_42">Configurator!#REF!</definedName>
    <definedName name="_Section_43">Configurator!#REF!</definedName>
    <definedName name="_Section_44">Configurator!#REF!</definedName>
    <definedName name="_Section_45">Configurator!#REF!</definedName>
    <definedName name="_Section_46">Configurator!#REF!</definedName>
    <definedName name="_Section_47">Configurator!#REF!</definedName>
    <definedName name="_Section_48">Configurator!#REF!</definedName>
    <definedName name="_Section_49">Configurator!#REF!</definedName>
    <definedName name="_Section_5">Configurator!#REF!</definedName>
    <definedName name="_Section_50">Configurator!#REF!</definedName>
    <definedName name="_Section_51">Configurator!#REF!</definedName>
    <definedName name="_Section_52">Configurator!#REF!</definedName>
    <definedName name="_Section_53">Configurator!#REF!</definedName>
    <definedName name="_Section_54">Configurator!#REF!</definedName>
    <definedName name="_Section_55">Configurator!#REF!</definedName>
    <definedName name="_Section_56">Configurator!#REF!</definedName>
    <definedName name="_Section_57">Configurator!#REF!</definedName>
    <definedName name="_Section_58">Configurator!#REF!</definedName>
    <definedName name="_Section_59">Configurator!#REF!</definedName>
    <definedName name="_Section_6">Configurator!#REF!</definedName>
    <definedName name="_Section_60">Configurator!#REF!</definedName>
    <definedName name="_Section_61">Configurator!#REF!</definedName>
    <definedName name="_Section_62">Configurator!#REF!</definedName>
    <definedName name="_Section_63">Configurator!#REF!</definedName>
    <definedName name="_Section_64">Configurator!#REF!</definedName>
    <definedName name="_Section_65">Configurator!#REF!</definedName>
    <definedName name="_Section_66">Configurator!#REF!</definedName>
    <definedName name="_Section_67">Configurator!#REF!</definedName>
    <definedName name="_Section_68">Configurator!#REF!</definedName>
    <definedName name="_Section_69">Configurator!#REF!</definedName>
    <definedName name="_Section_7">Configurator!#REF!</definedName>
    <definedName name="_Section_70">Configurator!#REF!</definedName>
    <definedName name="_Section_71">Configurator!#REF!</definedName>
    <definedName name="_Section_72">Configurator!#REF!</definedName>
    <definedName name="_Section_73">Configurator!#REF!</definedName>
    <definedName name="_Section_74">Configurator!#REF!</definedName>
    <definedName name="_Section_75">Configurator!#REF!</definedName>
    <definedName name="_Section_76">Configurator!#REF!</definedName>
    <definedName name="_Section_77">Configurator!#REF!</definedName>
    <definedName name="_Section_78">Configurator!#REF!</definedName>
    <definedName name="_Section_79">Configurator!#REF!</definedName>
    <definedName name="_Section_8">Configurator!#REF!</definedName>
    <definedName name="_Section_80">Configurator!#REF!</definedName>
    <definedName name="_Section_81">Configurator!#REF!</definedName>
    <definedName name="_Section_82">Configurator!#REF!</definedName>
    <definedName name="_Section_83">Configurator!#REF!</definedName>
    <definedName name="_Section_84">Configurator!#REF!</definedName>
    <definedName name="_Section_85">Configurator!#REF!</definedName>
    <definedName name="_Section_86">Configurator!#REF!</definedName>
    <definedName name="_Section_87">Configurator!#REF!</definedName>
    <definedName name="_Section_88">Configurator!#REF!</definedName>
    <definedName name="_Section_89">Configurator!#REF!</definedName>
    <definedName name="_Section_9">Configurator!#REF!</definedName>
    <definedName name="_Section_90">Configurator!#REF!</definedName>
    <definedName name="_Section_91">Configurator!#REF!</definedName>
    <definedName name="_Section_92">Configurator!#REF!</definedName>
    <definedName name="_Section_93">Configurator!#REF!</definedName>
    <definedName name="_Section_94">Configurator!#REF!</definedName>
    <definedName name="_Section_95">Configurator!#REF!</definedName>
    <definedName name="_Section_96">Configurator!#REF!</definedName>
    <definedName name="_Section_97">Configurator!#REF!</definedName>
    <definedName name="_Section_98">Configurator!#REF!</definedName>
    <definedName name="_Section_99">Configurator!#REF!</definedName>
    <definedName name="AAAAA">Configurator!$B$4:$F$40</definedName>
    <definedName name="Length" localSheetId="2">Configurator!#REF!</definedName>
    <definedName name="No">'Input Form'!$T$15:$U$114</definedName>
    <definedName name="_xlnm.Print_Area" localSheetId="6">Configurator!$B$4:$F$41</definedName>
    <definedName name="_xlnm.Print_Area" localSheetId="2">'Input Form'!$C$4:$K$24</definedName>
    <definedName name="_xlnm.Print_Area" localSheetId="0">'Project Information'!$B$4:$G$38,'Project Information'!$B$41:$G$41,'Project Information'!#REF!,'Project Information'!#REF!,'Project Information'!#REF!,'Project Information'!#REF!</definedName>
    <definedName name="_xlnm.Print_Area" localSheetId="4">Quotation!$B$5:$H$59</definedName>
    <definedName name="Section1">'Input Form'!$C$15:$I$114</definedName>
    <definedName name="Section2">'Input Form'!$N$15:$Q$114</definedName>
    <definedName name="Section3">'Input Form'!$T$15:$U$114</definedName>
    <definedName name="Section4">'Input Form'!$K$15:$K$114</definedName>
    <definedName name="Sections" localSheetId="0">'Project Information'!$D$31:$N$130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3" l="1"/>
  <c r="E35" i="3"/>
  <c r="D38" i="1" l="1"/>
  <c r="D37" i="1"/>
  <c r="D21" i="1"/>
  <c r="E39" i="1"/>
  <c r="E38" i="1"/>
  <c r="E37" i="1"/>
  <c r="E36" i="1"/>
  <c r="E35" i="1"/>
  <c r="E34" i="1"/>
  <c r="E33" i="1"/>
  <c r="E32" i="1"/>
  <c r="E31" i="1"/>
  <c r="E30" i="1"/>
  <c r="E29" i="1"/>
  <c r="E28" i="1"/>
  <c r="E27" i="1"/>
  <c r="E26" i="1"/>
  <c r="E25" i="1"/>
  <c r="E24" i="1"/>
  <c r="E23" i="1"/>
  <c r="E22" i="1"/>
  <c r="D39" i="1" l="1"/>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71" i="3"/>
  <c r="D71" i="3"/>
  <c r="C72" i="3"/>
  <c r="D72" i="3"/>
  <c r="C73" i="3"/>
  <c r="D73" i="3"/>
  <c r="C74" i="3"/>
  <c r="D74" i="3"/>
  <c r="E34" i="3"/>
  <c r="E36" i="3"/>
  <c r="E37" i="3"/>
  <c r="E38" i="3"/>
  <c r="E39" i="3"/>
  <c r="E40" i="3"/>
  <c r="E41" i="3"/>
  <c r="E42" i="3"/>
  <c r="E44" i="3"/>
  <c r="E45" i="3"/>
  <c r="E25" i="3"/>
  <c r="E26" i="3"/>
  <c r="E27" i="3"/>
  <c r="E28" i="3"/>
  <c r="E29" i="3"/>
  <c r="E30" i="3"/>
  <c r="E31" i="3"/>
  <c r="E32" i="3"/>
  <c r="E33" i="3"/>
  <c r="F38" i="1" l="1"/>
  <c r="F37" i="1" l="1"/>
  <c r="G12" i="8" l="1"/>
  <c r="B109" i="8" l="1"/>
  <c r="B110" i="8"/>
  <c r="B111" i="8"/>
  <c r="B112" i="8"/>
  <c r="B113" i="8"/>
  <c r="B114" i="8"/>
  <c r="B100" i="8"/>
  <c r="B101" i="8"/>
  <c r="B102" i="8"/>
  <c r="B103" i="8"/>
  <c r="B104" i="8"/>
  <c r="B105" i="8"/>
  <c r="B106" i="8"/>
  <c r="B107" i="8"/>
  <c r="B108"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G15" i="3" l="1"/>
  <c r="G14" i="3"/>
  <c r="A1" i="9"/>
  <c r="B82" i="9" l="1"/>
  <c r="B88" i="9"/>
  <c r="B86" i="9"/>
  <c r="B87" i="9"/>
  <c r="L12" i="8" s="1"/>
  <c r="B83" i="9"/>
  <c r="B85" i="9"/>
  <c r="AF7" i="8" s="1"/>
  <c r="B84" i="9"/>
  <c r="AF6" i="8" s="1"/>
  <c r="B81" i="9"/>
  <c r="B79" i="9"/>
  <c r="B78" i="9"/>
  <c r="B80" i="9"/>
  <c r="B73" i="9"/>
  <c r="B74" i="9"/>
  <c r="B75" i="9"/>
  <c r="B76" i="9"/>
  <c r="B77" i="9"/>
  <c r="B72" i="9"/>
  <c r="B6" i="9"/>
  <c r="B52" i="9"/>
  <c r="B69" i="9"/>
  <c r="B2" i="9"/>
  <c r="B3" i="9"/>
  <c r="B7" i="9"/>
  <c r="B4" i="9"/>
  <c r="B5" i="9"/>
  <c r="B9" i="9"/>
  <c r="B62" i="9"/>
  <c r="B37" i="9"/>
  <c r="B45" i="9"/>
  <c r="B54" i="9"/>
  <c r="B63" i="9"/>
  <c r="B11" i="9"/>
  <c r="B20" i="9"/>
  <c r="B30" i="9"/>
  <c r="B38" i="9"/>
  <c r="B47" i="9"/>
  <c r="B55" i="9"/>
  <c r="AF9" i="8" s="1"/>
  <c r="B64" i="9"/>
  <c r="B18" i="9"/>
  <c r="B44" i="9"/>
  <c r="B13" i="9"/>
  <c r="B48" i="9"/>
  <c r="K10" i="1" s="1"/>
  <c r="B56" i="9"/>
  <c r="B14" i="9"/>
  <c r="B32" i="9"/>
  <c r="B49" i="9"/>
  <c r="B57" i="9"/>
  <c r="B66" i="9"/>
  <c r="B27" i="9"/>
  <c r="B36" i="9"/>
  <c r="B29" i="9"/>
  <c r="B39" i="9"/>
  <c r="B65" i="9"/>
  <c r="B22" i="9"/>
  <c r="B40" i="9"/>
  <c r="B15" i="9"/>
  <c r="C9" i="5" s="1"/>
  <c r="B23" i="9"/>
  <c r="B33" i="9"/>
  <c r="B41" i="9"/>
  <c r="B50" i="9"/>
  <c r="B58" i="9"/>
  <c r="B67" i="9"/>
  <c r="B70" i="9"/>
  <c r="B10" i="9"/>
  <c r="B31" i="9"/>
  <c r="B16" i="9"/>
  <c r="B25" i="9"/>
  <c r="B34" i="9"/>
  <c r="B42" i="9"/>
  <c r="B51" i="9"/>
  <c r="B60" i="9"/>
  <c r="B68" i="9"/>
  <c r="B19" i="9"/>
  <c r="B21" i="9"/>
  <c r="B8" i="9"/>
  <c r="B17" i="9"/>
  <c r="B26" i="9"/>
  <c r="B35" i="9"/>
  <c r="B43" i="9"/>
  <c r="B53" i="9"/>
  <c r="B61" i="9"/>
  <c r="K9" i="1" l="1"/>
  <c r="R12" i="8"/>
  <c r="AH15" i="8"/>
  <c r="K11" i="1"/>
  <c r="D28" i="1"/>
  <c r="D29" i="1"/>
  <c r="AF8" i="8"/>
  <c r="X5" i="8" s="1"/>
  <c r="E18" i="1"/>
  <c r="E12" i="1"/>
  <c r="B7" i="1"/>
  <c r="B12" i="1"/>
  <c r="B41" i="1"/>
  <c r="E10" i="1"/>
  <c r="B9" i="1"/>
  <c r="E9" i="1"/>
  <c r="E7" i="1"/>
  <c r="N12" i="8"/>
  <c r="E13" i="1"/>
  <c r="E17" i="1"/>
  <c r="P12" i="8"/>
  <c r="E15" i="1"/>
  <c r="Q12" i="8"/>
  <c r="E16" i="1"/>
  <c r="O12" i="8"/>
  <c r="E14" i="1"/>
  <c r="B31" i="5"/>
  <c r="B4" i="1" s="1"/>
  <c r="B32" i="5"/>
  <c r="B40" i="5"/>
  <c r="B48" i="5"/>
  <c r="B78" i="3" s="1"/>
  <c r="B56" i="5"/>
  <c r="B86" i="3" s="1"/>
  <c r="B64" i="5"/>
  <c r="B94" i="3" s="1"/>
  <c r="B72" i="5"/>
  <c r="B102" i="3" s="1"/>
  <c r="B80" i="5"/>
  <c r="B110" i="3" s="1"/>
  <c r="B88" i="5"/>
  <c r="B118" i="3" s="1"/>
  <c r="B96" i="5"/>
  <c r="B126" i="3" s="1"/>
  <c r="B104" i="5"/>
  <c r="B134" i="3" s="1"/>
  <c r="B112" i="5"/>
  <c r="B142" i="3" s="1"/>
  <c r="B120" i="5"/>
  <c r="B150" i="3" s="1"/>
  <c r="B128" i="5"/>
  <c r="B158" i="3" s="1"/>
  <c r="B69" i="5"/>
  <c r="B99" i="3" s="1"/>
  <c r="B117" i="5"/>
  <c r="B147" i="3" s="1"/>
  <c r="B70" i="5"/>
  <c r="B100" i="3" s="1"/>
  <c r="B71" i="5"/>
  <c r="B101" i="3" s="1"/>
  <c r="B33" i="5"/>
  <c r="B41" i="5"/>
  <c r="B71" i="3" s="1"/>
  <c r="B49" i="5"/>
  <c r="B79" i="3" s="1"/>
  <c r="B57" i="5"/>
  <c r="B87" i="3" s="1"/>
  <c r="B65" i="5"/>
  <c r="B95" i="3" s="1"/>
  <c r="B73" i="5"/>
  <c r="B103" i="3" s="1"/>
  <c r="B81" i="5"/>
  <c r="B111" i="3" s="1"/>
  <c r="B89" i="5"/>
  <c r="B119" i="3" s="1"/>
  <c r="B97" i="5"/>
  <c r="B127" i="3" s="1"/>
  <c r="B105" i="5"/>
  <c r="B135" i="3" s="1"/>
  <c r="B113" i="5"/>
  <c r="B143" i="3" s="1"/>
  <c r="B121" i="5"/>
  <c r="B151" i="3" s="1"/>
  <c r="B129" i="5"/>
  <c r="B159" i="3" s="1"/>
  <c r="B53" i="5"/>
  <c r="B83" i="3" s="1"/>
  <c r="B77" i="5"/>
  <c r="B107" i="3" s="1"/>
  <c r="B109" i="5"/>
  <c r="B139" i="3" s="1"/>
  <c r="B46" i="5"/>
  <c r="B76" i="3" s="1"/>
  <c r="B78" i="5"/>
  <c r="B108" i="3" s="1"/>
  <c r="B110" i="5"/>
  <c r="B140" i="3" s="1"/>
  <c r="B55" i="5"/>
  <c r="B85" i="3" s="1"/>
  <c r="B79" i="5"/>
  <c r="B109" i="3" s="1"/>
  <c r="B103" i="5"/>
  <c r="B133" i="3" s="1"/>
  <c r="B34" i="5"/>
  <c r="B42" i="5"/>
  <c r="B72" i="3" s="1"/>
  <c r="B50" i="5"/>
  <c r="B80" i="3" s="1"/>
  <c r="B58" i="5"/>
  <c r="B88" i="3" s="1"/>
  <c r="B66" i="5"/>
  <c r="B96" i="3" s="1"/>
  <c r="B74" i="5"/>
  <c r="B104" i="3" s="1"/>
  <c r="B82" i="5"/>
  <c r="B112" i="3" s="1"/>
  <c r="B90" i="5"/>
  <c r="B120" i="3" s="1"/>
  <c r="B98" i="5"/>
  <c r="B128" i="3" s="1"/>
  <c r="B106" i="5"/>
  <c r="B136" i="3" s="1"/>
  <c r="B114" i="5"/>
  <c r="B144" i="3" s="1"/>
  <c r="B122" i="5"/>
  <c r="B152" i="3" s="1"/>
  <c r="B130" i="5"/>
  <c r="B160" i="3" s="1"/>
  <c r="B61" i="5"/>
  <c r="B91" i="3" s="1"/>
  <c r="B85" i="5"/>
  <c r="B115" i="3" s="1"/>
  <c r="B125" i="5"/>
  <c r="B155" i="3" s="1"/>
  <c r="B62" i="5"/>
  <c r="B92" i="3" s="1"/>
  <c r="B102" i="5"/>
  <c r="B132" i="3" s="1"/>
  <c r="B63" i="5"/>
  <c r="B93" i="3" s="1"/>
  <c r="B111" i="5"/>
  <c r="B141" i="3" s="1"/>
  <c r="B35" i="5"/>
  <c r="B43" i="5"/>
  <c r="B73" i="3" s="1"/>
  <c r="B51" i="5"/>
  <c r="B81" i="3" s="1"/>
  <c r="B59" i="5"/>
  <c r="B89" i="3" s="1"/>
  <c r="B67" i="5"/>
  <c r="B97" i="3" s="1"/>
  <c r="B75" i="5"/>
  <c r="B105" i="3" s="1"/>
  <c r="B83" i="5"/>
  <c r="B113" i="3" s="1"/>
  <c r="B91" i="5"/>
  <c r="B121" i="3" s="1"/>
  <c r="B99" i="5"/>
  <c r="B129" i="3" s="1"/>
  <c r="B107" i="5"/>
  <c r="B137" i="3" s="1"/>
  <c r="B115" i="5"/>
  <c r="B145" i="3" s="1"/>
  <c r="B123" i="5"/>
  <c r="B153" i="3" s="1"/>
  <c r="B45" i="5"/>
  <c r="B75" i="3" s="1"/>
  <c r="B101" i="5"/>
  <c r="B131" i="3" s="1"/>
  <c r="B54" i="5"/>
  <c r="B84" i="3" s="1"/>
  <c r="B86" i="5"/>
  <c r="B116" i="3" s="1"/>
  <c r="B126" i="5"/>
  <c r="B156" i="3" s="1"/>
  <c r="B47" i="5"/>
  <c r="B77" i="3" s="1"/>
  <c r="B95" i="5"/>
  <c r="B125" i="3" s="1"/>
  <c r="B119" i="5"/>
  <c r="B149" i="3" s="1"/>
  <c r="B36" i="5"/>
  <c r="B44" i="5"/>
  <c r="B74" i="3" s="1"/>
  <c r="B52" i="5"/>
  <c r="B82" i="3" s="1"/>
  <c r="B60" i="5"/>
  <c r="B90" i="3" s="1"/>
  <c r="B68" i="5"/>
  <c r="B98" i="3" s="1"/>
  <c r="B76" i="5"/>
  <c r="B106" i="3" s="1"/>
  <c r="B84" i="5"/>
  <c r="B114" i="3" s="1"/>
  <c r="B92" i="5"/>
  <c r="B122" i="3" s="1"/>
  <c r="B100" i="5"/>
  <c r="B130" i="3" s="1"/>
  <c r="B108" i="5"/>
  <c r="B138" i="3" s="1"/>
  <c r="B116" i="5"/>
  <c r="B146" i="3" s="1"/>
  <c r="B124" i="5"/>
  <c r="B154" i="3" s="1"/>
  <c r="B37" i="5"/>
  <c r="B93" i="5"/>
  <c r="B123" i="3" s="1"/>
  <c r="B38" i="5"/>
  <c r="B94" i="5"/>
  <c r="B124" i="3" s="1"/>
  <c r="B118" i="5"/>
  <c r="B148" i="3" s="1"/>
  <c r="B39" i="5"/>
  <c r="B87" i="5"/>
  <c r="B117" i="3" s="1"/>
  <c r="B127" i="5"/>
  <c r="B157" i="3" s="1"/>
  <c r="B14" i="1"/>
  <c r="B13" i="1"/>
  <c r="E8" i="1"/>
  <c r="B15" i="1"/>
  <c r="B18" i="1"/>
  <c r="B8" i="1"/>
  <c r="B16" i="1"/>
  <c r="AH14" i="8"/>
  <c r="B17" i="1"/>
  <c r="S12" i="8"/>
  <c r="AH13" i="8"/>
  <c r="J11" i="1"/>
  <c r="J9" i="1"/>
  <c r="J10" i="1"/>
  <c r="H13" i="3"/>
  <c r="B5" i="3"/>
  <c r="B4" i="8"/>
  <c r="B12" i="8"/>
  <c r="B15" i="5"/>
  <c r="B7" i="5"/>
  <c r="B4" i="5"/>
  <c r="G13" i="3"/>
  <c r="AH8" i="8"/>
  <c r="P9" i="1"/>
  <c r="AH9" i="8"/>
  <c r="P10" i="1"/>
  <c r="AH7" i="8"/>
  <c r="P8" i="1"/>
  <c r="AH6" i="8"/>
  <c r="P7" i="1"/>
  <c r="E14" i="3"/>
  <c r="E13" i="3"/>
  <c r="E15" i="3"/>
  <c r="C13" i="3"/>
  <c r="C15" i="3"/>
  <c r="C14" i="3"/>
  <c r="B15" i="3"/>
  <c r="B14" i="3"/>
  <c r="B13" i="3"/>
  <c r="B30" i="5"/>
  <c r="B60" i="3"/>
  <c r="B21" i="5"/>
  <c r="B54" i="3"/>
  <c r="F13" i="3"/>
  <c r="F14" i="3"/>
  <c r="F15" i="3"/>
  <c r="D13" i="3"/>
  <c r="D14" i="3"/>
  <c r="D15" i="3"/>
  <c r="E20" i="1"/>
  <c r="B20" i="1"/>
  <c r="D20" i="1"/>
  <c r="F20" i="1"/>
  <c r="C20" i="1"/>
  <c r="F12" i="8"/>
  <c r="I12" i="8"/>
  <c r="C12" i="8"/>
  <c r="H12" i="8"/>
  <c r="J12" i="8"/>
  <c r="D12" i="8"/>
  <c r="E12" i="8"/>
  <c r="K12" i="8"/>
  <c r="M12" i="8"/>
  <c r="C17" i="5"/>
  <c r="E9" i="3" s="1"/>
  <c r="H8" i="8"/>
  <c r="D11" i="5"/>
  <c r="C9" i="8"/>
  <c r="D19" i="5"/>
  <c r="E10" i="3" s="1"/>
  <c r="H9" i="8"/>
  <c r="C8" i="8"/>
  <c r="D13" i="5"/>
  <c r="C10" i="8"/>
  <c r="R15" i="8" l="1"/>
  <c r="D35" i="1"/>
  <c r="D34" i="1"/>
  <c r="D25" i="1"/>
  <c r="D36" i="1"/>
  <c r="D27" i="1"/>
  <c r="D24" i="1" s="1"/>
  <c r="D23" i="1"/>
  <c r="F23" i="1" s="1"/>
  <c r="D26" i="1"/>
  <c r="C18" i="1"/>
  <c r="J16" i="8"/>
  <c r="L16" i="8" s="1"/>
  <c r="J15" i="8"/>
  <c r="L15" i="8" s="1"/>
  <c r="R94" i="8"/>
  <c r="R27" i="8"/>
  <c r="R56" i="8"/>
  <c r="R104" i="8"/>
  <c r="R26" i="8"/>
  <c r="R16" i="8"/>
  <c r="R33" i="8"/>
  <c r="R41" i="8"/>
  <c r="R49" i="8"/>
  <c r="R57" i="8"/>
  <c r="R65" i="8"/>
  <c r="R73" i="8"/>
  <c r="R81" i="8"/>
  <c r="R89" i="8"/>
  <c r="R97" i="8"/>
  <c r="R105" i="8"/>
  <c r="R113" i="8"/>
  <c r="R35" i="8"/>
  <c r="R51" i="8"/>
  <c r="R75" i="8"/>
  <c r="R91" i="8"/>
  <c r="R107" i="8"/>
  <c r="R69" i="8"/>
  <c r="R101" i="8"/>
  <c r="R30" i="8"/>
  <c r="R46" i="8"/>
  <c r="R62" i="8"/>
  <c r="R78" i="8"/>
  <c r="R102" i="8"/>
  <c r="R19" i="8"/>
  <c r="R47" i="8"/>
  <c r="R63" i="8"/>
  <c r="R79" i="8"/>
  <c r="R95" i="8"/>
  <c r="R111" i="8"/>
  <c r="R40" i="8"/>
  <c r="R80" i="8"/>
  <c r="R25" i="8"/>
  <c r="R17" i="8"/>
  <c r="R34" i="8"/>
  <c r="R42" i="8"/>
  <c r="R50" i="8"/>
  <c r="R58" i="8"/>
  <c r="R66" i="8"/>
  <c r="R74" i="8"/>
  <c r="R82" i="8"/>
  <c r="R90" i="8"/>
  <c r="R98" i="8"/>
  <c r="R106" i="8"/>
  <c r="R114" i="8"/>
  <c r="R24" i="8"/>
  <c r="R23" i="8"/>
  <c r="R43" i="8"/>
  <c r="R59" i="8"/>
  <c r="R67" i="8"/>
  <c r="R83" i="8"/>
  <c r="R99" i="8"/>
  <c r="R85" i="8"/>
  <c r="R109" i="8"/>
  <c r="R20" i="8"/>
  <c r="R38" i="8"/>
  <c r="R54" i="8"/>
  <c r="R70" i="8"/>
  <c r="R86" i="8"/>
  <c r="R110" i="8"/>
  <c r="R39" i="8"/>
  <c r="R55" i="8"/>
  <c r="R71" i="8"/>
  <c r="R87" i="8"/>
  <c r="R103" i="8"/>
  <c r="R18" i="8"/>
  <c r="R48" i="8"/>
  <c r="R72" i="8"/>
  <c r="R88" i="8"/>
  <c r="R112" i="8"/>
  <c r="R31" i="8"/>
  <c r="R32" i="8"/>
  <c r="R64" i="8"/>
  <c r="R96" i="8"/>
  <c r="R22" i="8"/>
  <c r="R28" i="8"/>
  <c r="R36" i="8"/>
  <c r="R44" i="8"/>
  <c r="R52" i="8"/>
  <c r="R60" i="8"/>
  <c r="R68" i="8"/>
  <c r="R76" i="8"/>
  <c r="R84" i="8"/>
  <c r="R92" i="8"/>
  <c r="R100" i="8"/>
  <c r="R108" i="8"/>
  <c r="R21" i="8"/>
  <c r="R29" i="8"/>
  <c r="R37" i="8"/>
  <c r="R45" i="8"/>
  <c r="R53" i="8"/>
  <c r="R61" i="8"/>
  <c r="R77" i="8"/>
  <c r="R93" i="8"/>
  <c r="M114" i="8"/>
  <c r="M106" i="8"/>
  <c r="M98" i="8"/>
  <c r="M90" i="8"/>
  <c r="M82" i="8"/>
  <c r="M74" i="8"/>
  <c r="M66" i="8"/>
  <c r="M58" i="8"/>
  <c r="M50" i="8"/>
  <c r="M42" i="8"/>
  <c r="M34" i="8"/>
  <c r="M26" i="8"/>
  <c r="M18" i="8"/>
  <c r="M88" i="8"/>
  <c r="M56" i="8"/>
  <c r="M40" i="8"/>
  <c r="M24" i="8"/>
  <c r="M95" i="8"/>
  <c r="M79" i="8"/>
  <c r="M55" i="8"/>
  <c r="M39" i="8"/>
  <c r="M23" i="8"/>
  <c r="M35" i="8"/>
  <c r="M113" i="8"/>
  <c r="M105" i="8"/>
  <c r="M97" i="8"/>
  <c r="M89" i="8"/>
  <c r="M81" i="8"/>
  <c r="M73" i="8"/>
  <c r="M65" i="8"/>
  <c r="M57" i="8"/>
  <c r="M49" i="8"/>
  <c r="M41" i="8"/>
  <c r="M33" i="8"/>
  <c r="M25" i="8"/>
  <c r="M17" i="8"/>
  <c r="M104" i="8"/>
  <c r="M96" i="8"/>
  <c r="M80" i="8"/>
  <c r="M72" i="8"/>
  <c r="M64" i="8"/>
  <c r="M48" i="8"/>
  <c r="M32" i="8"/>
  <c r="M16" i="8"/>
  <c r="M103" i="8"/>
  <c r="M87" i="8"/>
  <c r="M71" i="8"/>
  <c r="M63" i="8"/>
  <c r="M47" i="8"/>
  <c r="M31" i="8"/>
  <c r="M15" i="8"/>
  <c r="M27" i="8"/>
  <c r="M112" i="8"/>
  <c r="M111" i="8"/>
  <c r="M110" i="8"/>
  <c r="M102" i="8"/>
  <c r="M94" i="8"/>
  <c r="M86" i="8"/>
  <c r="M78" i="8"/>
  <c r="M70" i="8"/>
  <c r="M62" i="8"/>
  <c r="M54" i="8"/>
  <c r="M46" i="8"/>
  <c r="M38" i="8"/>
  <c r="M30" i="8"/>
  <c r="M22" i="8"/>
  <c r="M44" i="8"/>
  <c r="M28" i="8"/>
  <c r="M109" i="8"/>
  <c r="M101" i="8"/>
  <c r="M93" i="8"/>
  <c r="M85" i="8"/>
  <c r="M77" i="8"/>
  <c r="M69" i="8"/>
  <c r="M61" i="8"/>
  <c r="M53" i="8"/>
  <c r="M45" i="8"/>
  <c r="M37" i="8"/>
  <c r="M29" i="8"/>
  <c r="M21" i="8"/>
  <c r="M108" i="8"/>
  <c r="M100" i="8"/>
  <c r="M92" i="8"/>
  <c r="M84" i="8"/>
  <c r="M76" i="8"/>
  <c r="M68" i="8"/>
  <c r="M60" i="8"/>
  <c r="M52" i="8"/>
  <c r="M36" i="8"/>
  <c r="M20" i="8"/>
  <c r="M107" i="8"/>
  <c r="M99" i="8"/>
  <c r="M91" i="8"/>
  <c r="M83" i="8"/>
  <c r="M75" i="8"/>
  <c r="M67" i="8"/>
  <c r="M59" i="8"/>
  <c r="M51" i="8"/>
  <c r="M43" i="8"/>
  <c r="M19" i="8"/>
  <c r="F29" i="1"/>
  <c r="B5" i="1"/>
  <c r="F39" i="1"/>
  <c r="J110" i="8"/>
  <c r="L110" i="8" s="1"/>
  <c r="J103" i="8"/>
  <c r="L103" i="8" s="1"/>
  <c r="J27" i="8"/>
  <c r="L27" i="8" s="1"/>
  <c r="J35" i="8"/>
  <c r="L35" i="8" s="1"/>
  <c r="J43" i="8"/>
  <c r="L43" i="8" s="1"/>
  <c r="J51" i="8"/>
  <c r="L51" i="8" s="1"/>
  <c r="J59" i="8"/>
  <c r="L59" i="8" s="1"/>
  <c r="J67" i="8"/>
  <c r="L67" i="8" s="1"/>
  <c r="J75" i="8"/>
  <c r="L75" i="8" s="1"/>
  <c r="J83" i="8"/>
  <c r="L83" i="8" s="1"/>
  <c r="J91" i="8"/>
  <c r="L91" i="8" s="1"/>
  <c r="J99" i="8"/>
  <c r="L99" i="8" s="1"/>
  <c r="J113" i="8"/>
  <c r="L113" i="8" s="1"/>
  <c r="J106" i="8"/>
  <c r="L106" i="8" s="1"/>
  <c r="J30" i="8"/>
  <c r="L30" i="8" s="1"/>
  <c r="J38" i="8"/>
  <c r="L38" i="8" s="1"/>
  <c r="J46" i="8"/>
  <c r="L46" i="8" s="1"/>
  <c r="J54" i="8"/>
  <c r="L54" i="8" s="1"/>
  <c r="J62" i="8"/>
  <c r="L62" i="8" s="1"/>
  <c r="J70" i="8"/>
  <c r="L70" i="8" s="1"/>
  <c r="J78" i="8"/>
  <c r="L78" i="8" s="1"/>
  <c r="J86" i="8"/>
  <c r="L86" i="8" s="1"/>
  <c r="J94" i="8"/>
  <c r="L94" i="8" s="1"/>
  <c r="J96" i="8"/>
  <c r="L96" i="8" s="1"/>
  <c r="J101" i="8"/>
  <c r="L101" i="8" s="1"/>
  <c r="J25" i="8"/>
  <c r="L25" i="8" s="1"/>
  <c r="J33" i="8"/>
  <c r="L33" i="8" s="1"/>
  <c r="J41" i="8"/>
  <c r="L41" i="8" s="1"/>
  <c r="J49" i="8"/>
  <c r="L49" i="8" s="1"/>
  <c r="J57" i="8"/>
  <c r="L57" i="8" s="1"/>
  <c r="J65" i="8"/>
  <c r="L65" i="8" s="1"/>
  <c r="J73" i="8"/>
  <c r="L73" i="8" s="1"/>
  <c r="J81" i="8"/>
  <c r="L81" i="8" s="1"/>
  <c r="J89" i="8"/>
  <c r="L89" i="8" s="1"/>
  <c r="J97" i="8"/>
  <c r="L97" i="8" s="1"/>
  <c r="J80" i="8"/>
  <c r="L80" i="8" s="1"/>
  <c r="J111" i="8"/>
  <c r="L111" i="8" s="1"/>
  <c r="J104" i="8"/>
  <c r="L104" i="8" s="1"/>
  <c r="J28" i="8"/>
  <c r="L28" i="8" s="1"/>
  <c r="J36" i="8"/>
  <c r="L36" i="8" s="1"/>
  <c r="J44" i="8"/>
  <c r="L44" i="8" s="1"/>
  <c r="J52" i="8"/>
  <c r="L52" i="8" s="1"/>
  <c r="J60" i="8"/>
  <c r="L60" i="8" s="1"/>
  <c r="J68" i="8"/>
  <c r="L68" i="8" s="1"/>
  <c r="J76" i="8"/>
  <c r="L76" i="8" s="1"/>
  <c r="J84" i="8"/>
  <c r="L84" i="8" s="1"/>
  <c r="J92" i="8"/>
  <c r="L92" i="8" s="1"/>
  <c r="J40" i="8"/>
  <c r="L40" i="8" s="1"/>
  <c r="J72" i="8"/>
  <c r="L72" i="8" s="1"/>
  <c r="J114" i="8"/>
  <c r="L114" i="8" s="1"/>
  <c r="J107" i="8"/>
  <c r="L107" i="8" s="1"/>
  <c r="J31" i="8"/>
  <c r="L31" i="8" s="1"/>
  <c r="J39" i="8"/>
  <c r="L39" i="8" s="1"/>
  <c r="J47" i="8"/>
  <c r="L47" i="8" s="1"/>
  <c r="J55" i="8"/>
  <c r="L55" i="8" s="1"/>
  <c r="J63" i="8"/>
  <c r="L63" i="8" s="1"/>
  <c r="J71" i="8"/>
  <c r="L71" i="8" s="1"/>
  <c r="J79" i="8"/>
  <c r="L79" i="8" s="1"/>
  <c r="J87" i="8"/>
  <c r="L87" i="8" s="1"/>
  <c r="J95" i="8"/>
  <c r="L95" i="8" s="1"/>
  <c r="J108" i="8"/>
  <c r="L108" i="8" s="1"/>
  <c r="J32" i="8"/>
  <c r="L32" i="8" s="1"/>
  <c r="J56" i="8"/>
  <c r="L56" i="8" s="1"/>
  <c r="J88" i="8"/>
  <c r="L88" i="8" s="1"/>
  <c r="J109" i="8"/>
  <c r="L109" i="8" s="1"/>
  <c r="J102" i="8"/>
  <c r="L102" i="8" s="1"/>
  <c r="J26" i="8"/>
  <c r="L26" i="8" s="1"/>
  <c r="J34" i="8"/>
  <c r="L34" i="8" s="1"/>
  <c r="J42" i="8"/>
  <c r="L42" i="8" s="1"/>
  <c r="J50" i="8"/>
  <c r="L50" i="8" s="1"/>
  <c r="J58" i="8"/>
  <c r="L58" i="8" s="1"/>
  <c r="J66" i="8"/>
  <c r="L66" i="8" s="1"/>
  <c r="J74" i="8"/>
  <c r="L74" i="8" s="1"/>
  <c r="J82" i="8"/>
  <c r="L82" i="8" s="1"/>
  <c r="J90" i="8"/>
  <c r="L90" i="8" s="1"/>
  <c r="J98" i="8"/>
  <c r="L98" i="8" s="1"/>
  <c r="J100" i="8"/>
  <c r="L100" i="8" s="1"/>
  <c r="J48" i="8"/>
  <c r="L48" i="8" s="1"/>
  <c r="J112" i="8"/>
  <c r="L112" i="8" s="1"/>
  <c r="J105" i="8"/>
  <c r="L105" i="8" s="1"/>
  <c r="J29" i="8"/>
  <c r="L29" i="8" s="1"/>
  <c r="J37" i="8"/>
  <c r="L37" i="8" s="1"/>
  <c r="J45" i="8"/>
  <c r="L45" i="8" s="1"/>
  <c r="J53" i="8"/>
  <c r="L53" i="8" s="1"/>
  <c r="J61" i="8"/>
  <c r="L61" i="8" s="1"/>
  <c r="J69" i="8"/>
  <c r="L69" i="8" s="1"/>
  <c r="J77" i="8"/>
  <c r="L77" i="8" s="1"/>
  <c r="J85" i="8"/>
  <c r="L85" i="8" s="1"/>
  <c r="J93" i="8"/>
  <c r="L93" i="8" s="1"/>
  <c r="J64" i="8"/>
  <c r="L64" i="8" s="1"/>
  <c r="J20" i="8"/>
  <c r="L20" i="8" s="1"/>
  <c r="J18" i="8"/>
  <c r="L18" i="8" s="1"/>
  <c r="J19" i="8"/>
  <c r="L19" i="8" s="1"/>
  <c r="J21" i="8"/>
  <c r="L21" i="8" s="1"/>
  <c r="J22" i="8"/>
  <c r="L22" i="8" s="1"/>
  <c r="J23" i="8"/>
  <c r="L23" i="8" s="1"/>
  <c r="J24" i="8"/>
  <c r="L24" i="8" s="1"/>
  <c r="J17" i="8"/>
  <c r="L17" i="8" s="1"/>
  <c r="D61" i="3"/>
  <c r="D31" i="1" l="1"/>
  <c r="D30" i="1" s="1"/>
  <c r="D32" i="1" s="1"/>
  <c r="D33" i="1" s="1"/>
  <c r="F19" i="5"/>
  <c r="F31" i="1" l="1"/>
  <c r="D70" i="3"/>
  <c r="D69" i="3"/>
  <c r="D68" i="3"/>
  <c r="D66" i="3"/>
  <c r="D65" i="3"/>
  <c r="D64" i="3"/>
  <c r="D67" i="3"/>
  <c r="D63" i="3"/>
  <c r="D62" i="3"/>
  <c r="B55" i="3" l="1"/>
  <c r="B24" i="8" l="1"/>
  <c r="B23" i="8"/>
  <c r="B22" i="8"/>
  <c r="B21" i="8"/>
  <c r="B20" i="8"/>
  <c r="G9" i="3"/>
  <c r="C11" i="3"/>
  <c r="C9" i="3"/>
  <c r="I8" i="8"/>
  <c r="D10" i="8"/>
  <c r="D9" i="8"/>
  <c r="D8" i="8"/>
  <c r="C10" i="3" l="1"/>
  <c r="B61" i="3" l="1"/>
  <c r="C61" i="3"/>
  <c r="B62" i="3"/>
  <c r="C62" i="3"/>
  <c r="B63" i="3"/>
  <c r="C63" i="3"/>
  <c r="B64" i="3"/>
  <c r="C64" i="3"/>
  <c r="B65" i="3"/>
  <c r="C65" i="3"/>
  <c r="B66" i="3"/>
  <c r="C66" i="3"/>
  <c r="B67" i="3"/>
  <c r="C67" i="3"/>
  <c r="B68" i="3"/>
  <c r="C68" i="3"/>
  <c r="B69" i="3"/>
  <c r="C69" i="3"/>
  <c r="B70" i="3"/>
  <c r="C70" i="3"/>
  <c r="B16" i="8" l="1"/>
  <c r="B17" i="8"/>
  <c r="B18" i="8"/>
  <c r="B19" i="8"/>
  <c r="B15" i="8"/>
  <c r="B11" i="3" l="1"/>
  <c r="B10" i="3"/>
  <c r="B9" i="3"/>
  <c r="E50" i="3" l="1"/>
  <c r="E49" i="3"/>
  <c r="E48" i="3"/>
  <c r="E47" i="3"/>
  <c r="E46" i="3"/>
  <c r="I9" i="8" l="1"/>
  <c r="F35" i="1" l="1"/>
  <c r="F28" i="1"/>
  <c r="C21" i="1"/>
  <c r="B21" i="1" s="1"/>
  <c r="F21" i="1" l="1"/>
  <c r="D43" i="3"/>
  <c r="F43" i="3" s="1"/>
  <c r="D35" i="3"/>
  <c r="F35" i="3" s="1"/>
  <c r="E21" i="1"/>
  <c r="D22" i="1"/>
  <c r="D34" i="3" s="1"/>
  <c r="F34" i="3" s="1"/>
  <c r="D49" i="3"/>
  <c r="D42" i="3"/>
  <c r="F42" i="3" s="1"/>
  <c r="D18" i="3"/>
  <c r="H18" i="3" s="1"/>
  <c r="D33" i="3"/>
  <c r="H33" i="3" s="1"/>
  <c r="D47" i="3"/>
  <c r="D20" i="3"/>
  <c r="H20" i="3" s="1"/>
  <c r="D25" i="3"/>
  <c r="D37" i="3"/>
  <c r="F37" i="3" s="1"/>
  <c r="D40" i="3"/>
  <c r="F40" i="3" s="1"/>
  <c r="D28" i="3"/>
  <c r="H28" i="3" s="1"/>
  <c r="D31" i="3"/>
  <c r="H31" i="3" s="1"/>
  <c r="D48" i="3"/>
  <c r="D30" i="3"/>
  <c r="H30" i="3" s="1"/>
  <c r="D38" i="3"/>
  <c r="F38" i="3" s="1"/>
  <c r="D22" i="3"/>
  <c r="H22" i="3" s="1"/>
  <c r="D32" i="3"/>
  <c r="H32" i="3" s="1"/>
  <c r="D46" i="3"/>
  <c r="D19" i="3"/>
  <c r="H19" i="3" s="1"/>
  <c r="D50" i="3"/>
  <c r="D27" i="3"/>
  <c r="H27" i="3" s="1"/>
  <c r="D24" i="3"/>
  <c r="H24" i="3" s="1"/>
  <c r="D23" i="3"/>
  <c r="H23" i="3" s="1"/>
  <c r="D41" i="3"/>
  <c r="F41" i="3" s="1"/>
  <c r="D16" i="3"/>
  <c r="H16" i="3" s="1"/>
  <c r="D29" i="3"/>
  <c r="H29" i="3" s="1"/>
  <c r="D36" i="3"/>
  <c r="F36" i="3" s="1"/>
  <c r="D39" i="3"/>
  <c r="F39" i="3" s="1"/>
  <c r="D17" i="3"/>
  <c r="H17" i="3" s="1"/>
  <c r="D21" i="3"/>
  <c r="H21" i="3" s="1"/>
  <c r="D26" i="3"/>
  <c r="H26" i="3" s="1"/>
  <c r="D44" i="3"/>
  <c r="D51" i="3"/>
  <c r="D45" i="3"/>
  <c r="F36" i="1"/>
  <c r="F34" i="1"/>
  <c r="E51" i="3"/>
  <c r="F30" i="1"/>
  <c r="G10" i="3"/>
  <c r="F26" i="3" l="1"/>
  <c r="F25" i="3"/>
  <c r="H25" i="3"/>
  <c r="F27" i="3"/>
  <c r="F30" i="3"/>
  <c r="F33" i="3"/>
  <c r="F31" i="3"/>
  <c r="F29" i="3"/>
  <c r="F28" i="3"/>
  <c r="F32" i="3"/>
  <c r="F46" i="3"/>
  <c r="F51" i="3"/>
  <c r="F47" i="3"/>
  <c r="F45" i="3"/>
  <c r="F50" i="3"/>
  <c r="F44" i="3"/>
  <c r="F22" i="1"/>
  <c r="F32" i="1"/>
  <c r="F26" i="1"/>
  <c r="H52" i="3" l="1"/>
  <c r="F49" i="3"/>
  <c r="F27" i="1"/>
  <c r="F33" i="1"/>
  <c r="F24" i="1"/>
  <c r="F25" i="1" l="1"/>
  <c r="F40" i="1" s="1"/>
  <c r="E19" i="3" l="1"/>
  <c r="F48" i="3"/>
  <c r="E20" i="3" l="1"/>
  <c r="E16" i="3"/>
  <c r="E17" i="3"/>
  <c r="E18" i="3"/>
  <c r="E21" i="3" l="1"/>
  <c r="F20" i="3"/>
  <c r="F21" i="3" l="1"/>
  <c r="E22" i="3"/>
  <c r="E23" i="3" l="1"/>
  <c r="F22" i="3"/>
  <c r="E24" i="3" l="1"/>
  <c r="F23" i="3"/>
  <c r="F24" i="3" l="1"/>
  <c r="F19" i="3" l="1"/>
  <c r="F18" i="3"/>
  <c r="F17" i="3"/>
  <c r="F16" i="3"/>
  <c r="F5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author>
  </authors>
  <commentList>
    <comment ref="D72" authorId="0" shapeId="0" xr:uid="{1795E26D-43DB-4D7E-8B9A-63A3F5F84608}">
      <text>
        <r>
          <rPr>
            <b/>
            <sz val="9"/>
            <color indexed="81"/>
            <rFont val="Tahoma"/>
            <family val="2"/>
          </rPr>
          <t>XX:</t>
        </r>
        <r>
          <rPr>
            <sz val="9"/>
            <color indexed="81"/>
            <rFont val="Tahoma"/>
            <family val="2"/>
          </rPr>
          <t xml:space="preserve">
zie https://opple.nl/nl/product/led-armaturen/led-trunking-systeem/led-trunking/ledtrunking-feed-out-box-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4" authorId="0" shapeId="0" xr:uid="{4FD9BF1A-013A-451C-89E6-02C9FD67D905}">
      <text>
        <r>
          <rPr>
            <sz val="9"/>
            <color indexed="81"/>
            <rFont val="Tahoma"/>
            <family val="2"/>
          </rPr>
          <t>This number is the minimum quantity, assuming 3m between each suspension point</t>
        </r>
      </text>
    </comment>
    <comment ref="D35" authorId="0" shapeId="0" xr:uid="{008CE004-8D28-4E47-8EDB-8CFC92D3EC72}">
      <text>
        <r>
          <rPr>
            <sz val="9"/>
            <color indexed="81"/>
            <rFont val="Tahoma"/>
            <family val="2"/>
          </rPr>
          <t>This number is the minimum quantity, assuming 3m between each suspension point</t>
        </r>
      </text>
    </comment>
    <comment ref="D36" authorId="0" shapeId="0" xr:uid="{A22437E5-9A6D-4432-99DE-F375FD0EBDBD}">
      <text>
        <r>
          <rPr>
            <sz val="9"/>
            <color indexed="81"/>
            <rFont val="Tahoma"/>
            <family val="2"/>
          </rPr>
          <t xml:space="preserve">This number is the minimum quantity, assuming 3m between each suspension point
</t>
        </r>
      </text>
    </comment>
  </commentList>
</comments>
</file>

<file path=xl/sharedStrings.xml><?xml version="1.0" encoding="utf-8"?>
<sst xmlns="http://schemas.openxmlformats.org/spreadsheetml/2006/main" count="736" uniqueCount="619">
  <si>
    <t>LEDTrunking Module L15-50W-4000-120</t>
  </si>
  <si>
    <t>LEDTrunking Module L15-50W-4000-90</t>
  </si>
  <si>
    <t>LEDTrunking Module L15-50W-4000-60</t>
  </si>
  <si>
    <t>LEDTrunking Module L15-50W-4000-BW</t>
  </si>
  <si>
    <t>LEDTrunking Module L15-70W-4000-120</t>
  </si>
  <si>
    <t>LEDTrunking Module L15-70W-4000-90</t>
  </si>
  <si>
    <t>LEDTrunking Module L15-70W-4000-60</t>
  </si>
  <si>
    <t>LEDTrunking Module L15-70W-4000-BW</t>
  </si>
  <si>
    <t>LEDTrunking Module L15-50W-4000-120-DALI</t>
  </si>
  <si>
    <t>LEDTrunking Module L15-50W-4000-90-DALI</t>
  </si>
  <si>
    <t>LEDTrunking Module L15-50W-4000-60-DALI</t>
  </si>
  <si>
    <t>LEDTrunking Module L15-50W-4000-BW-DALI</t>
  </si>
  <si>
    <t>LEDTrunking Module L15-70W-4000-120-DALI</t>
  </si>
  <si>
    <t>LEDTrunking Module L15-70W-4000-90-DALI</t>
  </si>
  <si>
    <t>LEDTrunking Module L15-70W-4000-60-DALI</t>
  </si>
  <si>
    <t>LEDTrunking Module L15-70W-4000-BW-DALI</t>
  </si>
  <si>
    <t>LEDTrunking DALI Power Supply</t>
  </si>
  <si>
    <t>LEDTrunking Feed-in Box 8</t>
  </si>
  <si>
    <t>LEDTrunking Feed-in Connector 8</t>
  </si>
  <si>
    <t>LEDTrunking End Cap</t>
  </si>
  <si>
    <t>LEDTrunking Cover L15</t>
  </si>
  <si>
    <t>LEDTrunking Cord-3m</t>
  </si>
  <si>
    <t>LEDTrunking Trunk 8 L15</t>
  </si>
  <si>
    <t>LEDTrunking Trunk 8 L15 End Part</t>
  </si>
  <si>
    <t>LEDTrunking Trunk 8 L30</t>
  </si>
  <si>
    <t>LEDTrunking Trunk 8 L30 End Part</t>
  </si>
  <si>
    <t>LEDTrunking Mounting Clip</t>
  </si>
  <si>
    <t>LEDTrunking Cable Gland</t>
  </si>
  <si>
    <t>Article Description</t>
  </si>
  <si>
    <t>Article code</t>
  </si>
  <si>
    <t>Number of products needed</t>
  </si>
  <si>
    <t>Total Gross Price</t>
  </si>
  <si>
    <t>Unit Gross Price</t>
  </si>
  <si>
    <t>Remarks</t>
  </si>
  <si>
    <t>Gross Price</t>
  </si>
  <si>
    <t>Mounting Clip Chain</t>
  </si>
  <si>
    <t>Cord 3m</t>
  </si>
  <si>
    <t>LEDTrunking Mounting Clip Chain</t>
  </si>
  <si>
    <t>Mounting Clip</t>
  </si>
  <si>
    <t>Normal Trunk</t>
  </si>
  <si>
    <t>End trunk</t>
  </si>
  <si>
    <t>Feed-in Box</t>
  </si>
  <si>
    <t>Feed-in connector</t>
  </si>
  <si>
    <t>Trunk cover</t>
  </si>
  <si>
    <t>LED Module</t>
  </si>
  <si>
    <t>Cable Gland</t>
  </si>
  <si>
    <t>OPPLE LED TRUNKING SYSTEM COMPONENTS</t>
  </si>
  <si>
    <t>Power</t>
  </si>
  <si>
    <t>OPPLE LED Trunking: Total Gross Price and Product list</t>
  </si>
  <si>
    <t>End Cap</t>
  </si>
  <si>
    <t>Mounting clip</t>
  </si>
  <si>
    <t>Mounting clip chain</t>
  </si>
  <si>
    <t>Project Information</t>
  </si>
  <si>
    <t>Custom</t>
  </si>
  <si>
    <t>Yes</t>
  </si>
  <si>
    <t>No</t>
  </si>
  <si>
    <t>Mouting Method</t>
  </si>
  <si>
    <t>Feed-in box?</t>
  </si>
  <si>
    <t>Length per line (m)</t>
  </si>
  <si>
    <t>Feed-in-box</t>
  </si>
  <si>
    <t>Mounting Method</t>
  </si>
  <si>
    <t>Custom Amount</t>
  </si>
  <si>
    <t>OPPLE LED Trunking: Input Form</t>
  </si>
  <si>
    <t>Section</t>
  </si>
  <si>
    <t>Project Remark</t>
  </si>
  <si>
    <t>Section Name &amp; Remark</t>
  </si>
  <si>
    <t>LED Module Occupation per Line</t>
  </si>
  <si>
    <t>Full</t>
  </si>
  <si>
    <t>Half</t>
  </si>
  <si>
    <t>One-Third</t>
  </si>
  <si>
    <t>No. of Lines</t>
  </si>
  <si>
    <t>OPPLE Lighting B.V Information</t>
  </si>
  <si>
    <t>English</t>
  </si>
  <si>
    <t>Nederlands</t>
  </si>
  <si>
    <t>German</t>
  </si>
  <si>
    <t>Italian</t>
  </si>
  <si>
    <t>French</t>
  </si>
  <si>
    <t>Spanish</t>
  </si>
  <si>
    <t>Polish</t>
  </si>
  <si>
    <t xml:space="preserve">Navigation Panel </t>
  </si>
  <si>
    <t>Start Page</t>
  </si>
  <si>
    <t>Begin pagina</t>
  </si>
  <si>
    <t>Startseite</t>
  </si>
  <si>
    <t>Page d'accueil</t>
  </si>
  <si>
    <t>Página de inicio</t>
  </si>
  <si>
    <t>Strona startowa</t>
  </si>
  <si>
    <t>Input Form</t>
  </si>
  <si>
    <t>Invulformulier</t>
  </si>
  <si>
    <t>Eingabeformular</t>
  </si>
  <si>
    <t>Formulaire de saisie</t>
  </si>
  <si>
    <t>Formulario de entrada</t>
  </si>
  <si>
    <t>Formularz wejściowy</t>
  </si>
  <si>
    <t>Configurator</t>
  </si>
  <si>
    <t>Konfigurator</t>
  </si>
  <si>
    <t>Configurateur</t>
  </si>
  <si>
    <t>Configurador</t>
  </si>
  <si>
    <t>Quotation</t>
  </si>
  <si>
    <t>Offerte</t>
  </si>
  <si>
    <t>Angebot</t>
  </si>
  <si>
    <t>Quotazione</t>
  </si>
  <si>
    <t>Devis</t>
  </si>
  <si>
    <t>Presupuesto</t>
  </si>
  <si>
    <t>Wycena</t>
  </si>
  <si>
    <t>Save As</t>
  </si>
  <si>
    <t>Opslaan als</t>
  </si>
  <si>
    <t>Speichern als</t>
  </si>
  <si>
    <t>Sauvegarder comme</t>
  </si>
  <si>
    <t>Guardar como</t>
  </si>
  <si>
    <t>Zapisz jako</t>
  </si>
  <si>
    <t>Export PDF</t>
  </si>
  <si>
    <t>Exporteer PDF</t>
  </si>
  <si>
    <t>Exportation PDF</t>
  </si>
  <si>
    <t>Exportar como PDF</t>
  </si>
  <si>
    <t>Eksport do PDF</t>
  </si>
  <si>
    <t>Export Excel</t>
  </si>
  <si>
    <t>Exporteer Excel</t>
  </si>
  <si>
    <t>Esporta Excel</t>
  </si>
  <si>
    <t>Exportation Excel</t>
  </si>
  <si>
    <t>Exportar a Excel</t>
  </si>
  <si>
    <t>Eksport do Excel</t>
  </si>
  <si>
    <t>Clear Input</t>
  </si>
  <si>
    <t>Wis input</t>
  </si>
  <si>
    <t>Eingabe löschen</t>
  </si>
  <si>
    <t>Effacer saisie</t>
  </si>
  <si>
    <t>Borrar información</t>
  </si>
  <si>
    <t>Wyczyść dane wejściowe</t>
  </si>
  <si>
    <t>Update</t>
  </si>
  <si>
    <t>Updaten</t>
  </si>
  <si>
    <t>Aktualisieren</t>
  </si>
  <si>
    <t>Mise à jour</t>
  </si>
  <si>
    <t>Actualizar</t>
  </si>
  <si>
    <t>Aktualizuj</t>
  </si>
  <si>
    <t>Clear All</t>
  </si>
  <si>
    <t>Wis alles</t>
  </si>
  <si>
    <t>Alles löschen</t>
  </si>
  <si>
    <t>Effacer tout</t>
  </si>
  <si>
    <t>Borrarlo todo</t>
  </si>
  <si>
    <t>Wyczyść wszystko</t>
  </si>
  <si>
    <t>OPPLE LED Trunking Configurator</t>
  </si>
  <si>
    <t>OPPLE LED Lichtband-Konfigurator</t>
  </si>
  <si>
    <t>Konfigurator listew oświetleniowych OPPLE LED</t>
  </si>
  <si>
    <t>Project informatie</t>
  </si>
  <si>
    <t>Projektinformation</t>
  </si>
  <si>
    <t>Information projet</t>
  </si>
  <si>
    <t>Información del proyecto</t>
  </si>
  <si>
    <t>Informacje o projekcie</t>
  </si>
  <si>
    <t>Wholesaler</t>
  </si>
  <si>
    <t>Groothandel</t>
  </si>
  <si>
    <t>Händler</t>
  </si>
  <si>
    <t>Grossiste</t>
  </si>
  <si>
    <t>Mayorista</t>
  </si>
  <si>
    <t>Hurtownik</t>
  </si>
  <si>
    <t>Installer</t>
  </si>
  <si>
    <t>Installateur</t>
  </si>
  <si>
    <t>Instalador</t>
  </si>
  <si>
    <t>Instalator</t>
  </si>
  <si>
    <t>OPPLE Lighting. B.V. Informatie</t>
  </si>
  <si>
    <t>OPPLE Lighting B.V. Information</t>
  </si>
  <si>
    <t>Information OPPLE Lighting B.V.</t>
  </si>
  <si>
    <t>Información OPPLE Lighting B.V</t>
  </si>
  <si>
    <t>Informacje o OPPLE Lighting B.V</t>
  </si>
  <si>
    <t>Date</t>
  </si>
  <si>
    <t>Datum</t>
  </si>
  <si>
    <t>Fecha</t>
  </si>
  <si>
    <t>Data</t>
  </si>
  <si>
    <t>Project opmerkingen</t>
  </si>
  <si>
    <t>Observaciones sobre el proyecto</t>
  </si>
  <si>
    <t>Uwagi dotyczące projektu</t>
  </si>
  <si>
    <t>Sectie naam &amp; opmerkingen</t>
  </si>
  <si>
    <t>Bez. Abteilung u. Anmerkung</t>
  </si>
  <si>
    <t>Section Nom &amp; Remarque</t>
  </si>
  <si>
    <t>Observaciones y nombre de la sección</t>
  </si>
  <si>
    <t>Nazwa sekcji i uwagi</t>
  </si>
  <si>
    <t>Sectie</t>
  </si>
  <si>
    <t>de fichier</t>
  </si>
  <si>
    <t>Sección</t>
  </si>
  <si>
    <t>Sekcja</t>
  </si>
  <si>
    <t>Sheet Title</t>
  </si>
  <si>
    <t>OPPLE LED Trunking: Invulformulier</t>
  </si>
  <si>
    <t>OPPLE LED Lichtband: Eingabeformular</t>
  </si>
  <si>
    <t>Konfigurator listew oświetleniowych OPPLE LED: Formularz wejściowy</t>
  </si>
  <si>
    <t>OPPLE LED Trunking: Bruto Prijs en Product lijst</t>
  </si>
  <si>
    <t>Listwa oświetleniowa OPPLE LED: Całkowita cena brutto i lista produktów</t>
  </si>
  <si>
    <t>Headers</t>
  </si>
  <si>
    <t>Module LED</t>
  </si>
  <si>
    <t>Módulo LED</t>
  </si>
  <si>
    <t>Moduł LED</t>
  </si>
  <si>
    <t>Aantal lijnen</t>
  </si>
  <si>
    <t>Anzahl der Lichtbänder</t>
  </si>
  <si>
    <t>N. di linee</t>
  </si>
  <si>
    <t>Nombre de lignes</t>
  </si>
  <si>
    <t>Núm. de líneas</t>
  </si>
  <si>
    <t>Nr przewodów</t>
  </si>
  <si>
    <t>Lengte per lijn (m)</t>
  </si>
  <si>
    <t>Longueur par ligne (m)</t>
  </si>
  <si>
    <t>Longitud por línea (m)</t>
  </si>
  <si>
    <t>Długość na przewód (m)</t>
  </si>
  <si>
    <t>Feed-in box</t>
  </si>
  <si>
    <t>Box alimentazione</t>
  </si>
  <si>
    <t>Boîte d'alimentation</t>
  </si>
  <si>
    <t>Puszka instalacyjna</t>
  </si>
  <si>
    <t>Montage methode</t>
  </si>
  <si>
    <t>Méthode de montage</t>
  </si>
  <si>
    <t>Método de montaje</t>
  </si>
  <si>
    <t>Metoda montażu</t>
  </si>
  <si>
    <t>LED-Modul-Belegung pro Lichtband</t>
  </si>
  <si>
    <t>Occupation LED Module par ligne</t>
  </si>
  <si>
    <t>Ocupación del módulo LED por línea</t>
  </si>
  <si>
    <t>Zajęty moduł LED na przewód</t>
  </si>
  <si>
    <t>Aangepast aantal</t>
  </si>
  <si>
    <t>Selbstfestgelegte Anzahl</t>
  </si>
  <si>
    <t>Quantité personnalisée</t>
  </si>
  <si>
    <t>Personalizar cantidad</t>
  </si>
  <si>
    <t>Kwota niestandardowa</t>
  </si>
  <si>
    <t>LED Modules per Line</t>
  </si>
  <si>
    <t>LED Modules per lijn</t>
  </si>
  <si>
    <t>LED-Module pro Lichtband</t>
  </si>
  <si>
    <t>LED Modules par ligne</t>
  </si>
  <si>
    <t>Módulos LED por línea</t>
  </si>
  <si>
    <t>Moduły LED na przewód</t>
  </si>
  <si>
    <t>Line ends with LED Module?</t>
  </si>
  <si>
    <t xml:space="preserve">Lijn eindigt met LED Module? </t>
  </si>
  <si>
    <t>Lichtband endet mit LED-Modul?</t>
  </si>
  <si>
    <t>Fins de ligne avec Module LED ?</t>
  </si>
  <si>
    <t>¿Acaba la línea con el módulo LED?</t>
  </si>
  <si>
    <t>Czy przewód kończy się modułem LED?</t>
  </si>
  <si>
    <t>Artikelcode</t>
  </si>
  <si>
    <t>Codice articolo</t>
  </si>
  <si>
    <t>Code article</t>
  </si>
  <si>
    <t>Código de artículo</t>
  </si>
  <si>
    <t>Kod artykułu</t>
  </si>
  <si>
    <t>Artikel omschrijving</t>
  </si>
  <si>
    <t>Artikelbeschreibung</t>
  </si>
  <si>
    <t>Description article</t>
  </si>
  <si>
    <t>Descripción de artículo</t>
  </si>
  <si>
    <t>Opis artykułu</t>
  </si>
  <si>
    <t>Aantal benodigde producten</t>
  </si>
  <si>
    <t>Anzahl benötigte Produkte</t>
  </si>
  <si>
    <t>Numero di prodotti necessari</t>
  </si>
  <si>
    <t>Nombre de produits souhaité</t>
  </si>
  <si>
    <t>Cantidad necesaria de productos</t>
  </si>
  <si>
    <t>Liczba potrzebnych produktów</t>
  </si>
  <si>
    <t>Eenheid bruto prijs</t>
  </si>
  <si>
    <t>Bruttopreis pro Einheit</t>
  </si>
  <si>
    <t>Cena jednostkowa brutto</t>
  </si>
  <si>
    <t>Totale bruto prijs</t>
  </si>
  <si>
    <t>Gesamt-Bruttopreis</t>
  </si>
  <si>
    <t>Całkowita cena brutto</t>
  </si>
  <si>
    <t>Opmerkingen</t>
  </si>
  <si>
    <t>Anmerkungen</t>
  </si>
  <si>
    <t>Remarques</t>
  </si>
  <si>
    <t>Observaciones</t>
  </si>
  <si>
    <t>Uwagi</t>
  </si>
  <si>
    <t>Quantity Needed</t>
  </si>
  <si>
    <t>Aantal nodig</t>
  </si>
  <si>
    <t>Benötigte Menge</t>
  </si>
  <si>
    <t>Quantità necessaria</t>
  </si>
  <si>
    <t>Quantité souhaitée</t>
  </si>
  <si>
    <t>Cantidad necesaria</t>
  </si>
  <si>
    <t>Potrzebna liczba</t>
  </si>
  <si>
    <t>Vermogen</t>
  </si>
  <si>
    <t>Stromversorgung</t>
  </si>
  <si>
    <t>Puissance</t>
  </si>
  <si>
    <t>Alimentación</t>
  </si>
  <si>
    <t>Moc</t>
  </si>
  <si>
    <t>Inputs</t>
  </si>
  <si>
    <t>Ja</t>
  </si>
  <si>
    <t>Oui</t>
  </si>
  <si>
    <t>Sí</t>
  </si>
  <si>
    <t>Tak</t>
  </si>
  <si>
    <t>Nee</t>
  </si>
  <si>
    <t>Nein</t>
  </si>
  <si>
    <t>Non</t>
  </si>
  <si>
    <t>Nie</t>
  </si>
  <si>
    <t>Montage chaîne à pince</t>
  </si>
  <si>
    <t>Cadena con clip de montaje</t>
  </si>
  <si>
    <t>Łańcuch z zaciskiem montażowym</t>
  </si>
  <si>
    <t>Kabel 3m</t>
  </si>
  <si>
    <t>Corde 3m</t>
  </si>
  <si>
    <t>Cuerda 3 m</t>
  </si>
  <si>
    <t>Przewód 3 m</t>
  </si>
  <si>
    <t>Montagebeugel</t>
  </si>
  <si>
    <t>Montageklammer</t>
  </si>
  <si>
    <t>Montage pince de fixation</t>
  </si>
  <si>
    <t>Clip de montaje</t>
  </si>
  <si>
    <t>Zacisk montażowy</t>
  </si>
  <si>
    <t>Helft</t>
  </si>
  <si>
    <t>Halb</t>
  </si>
  <si>
    <t>À moitié</t>
  </si>
  <si>
    <t>Mitad</t>
  </si>
  <si>
    <t>Połowa</t>
  </si>
  <si>
    <t>Volledig</t>
  </si>
  <si>
    <t>Voll</t>
  </si>
  <si>
    <t>À plein</t>
  </si>
  <si>
    <t>Completo</t>
  </si>
  <si>
    <t>Całe</t>
  </si>
  <si>
    <t>Een-derde</t>
  </si>
  <si>
    <t>Ein Drittel</t>
  </si>
  <si>
    <t>Un tiers</t>
  </si>
  <si>
    <t>Un tercio</t>
  </si>
  <si>
    <t>Jedna trzecia</t>
  </si>
  <si>
    <t>Aangepast</t>
  </si>
  <si>
    <t>Personnalisation</t>
  </si>
  <si>
    <t>Personalizar</t>
  </si>
  <si>
    <t>Niestandardowe</t>
  </si>
  <si>
    <t>Unknown</t>
  </si>
  <si>
    <t>Onbekend</t>
  </si>
  <si>
    <t>Unbekannt</t>
  </si>
  <si>
    <t>Inconnu</t>
  </si>
  <si>
    <t>Desconocido</t>
  </si>
  <si>
    <t>Nieznane</t>
  </si>
  <si>
    <t>Only needed in case not already present in the installation</t>
  </si>
  <si>
    <t xml:space="preserve">Alleen nodig indien niet aanwezig in de installatie. </t>
  </si>
  <si>
    <t>Seulement nécessaire pour autant qu’absent de l'installation</t>
  </si>
  <si>
    <t>Solo hacen falta si no están en la instalación</t>
  </si>
  <si>
    <t>Potrzebne wyłącznie wówczas, jeśli nie znajdują się już w instalacji</t>
  </si>
  <si>
    <t>Message Box</t>
  </si>
  <si>
    <t>Cancel clicked</t>
  </si>
  <si>
    <t>Annuleer geklikt</t>
  </si>
  <si>
    <t>Abbruch angeklickt</t>
  </si>
  <si>
    <t>Annulez verrouillage</t>
  </si>
  <si>
    <t>Se hizo clic en «anular»</t>
  </si>
  <si>
    <t>Kliknięto na anuluj</t>
  </si>
  <si>
    <t>Could not create PDF file</t>
  </si>
  <si>
    <t>Can de PDF file niet creeëren</t>
  </si>
  <si>
    <t>PDF-Datei konnte nicht erstellt werden</t>
  </si>
  <si>
    <t>Impossible de créer fichier PDF</t>
  </si>
  <si>
    <t>No se pudo crear un archivo PDF</t>
  </si>
  <si>
    <t>Nie udało się utworzyć pliku PDF</t>
  </si>
  <si>
    <t>There is no project name</t>
  </si>
  <si>
    <t>Er is geen project naam</t>
  </si>
  <si>
    <t>Kein Projektname eingegeben</t>
  </si>
  <si>
    <t>Pas de nom de projet</t>
  </si>
  <si>
    <t>El proyecto no tiene nombre</t>
  </si>
  <si>
    <t>Nie ma nazwy projektu</t>
  </si>
  <si>
    <t>You saved file</t>
  </si>
  <si>
    <t>Je hebt het bestand opgeslagen</t>
  </si>
  <si>
    <t>Datei wurde gespeichert</t>
  </si>
  <si>
    <t>Hai salvato il file</t>
  </si>
  <si>
    <t>Vous avez sauvegardé le fichier</t>
  </si>
  <si>
    <t>Archivo guardado</t>
  </si>
  <si>
    <t>Zapisano plik</t>
  </si>
  <si>
    <t>Customizable Quotation is created!</t>
  </si>
  <si>
    <t>Aangepaste offerte is gecreeërd!</t>
  </si>
  <si>
    <t>Un devis personnalisable a été créé</t>
  </si>
  <si>
    <t>¡Se creó un presupuesto personalizado!</t>
  </si>
  <si>
    <t>Utworzono niestandardową wycenę</t>
  </si>
  <si>
    <t>File not open</t>
  </si>
  <si>
    <t>Bestand niet open</t>
  </si>
  <si>
    <t>Datei nicht geöffnet</t>
  </si>
  <si>
    <t>El archivo no se abre</t>
  </si>
  <si>
    <t>Plik nie jest otwarty</t>
  </si>
  <si>
    <t>Input Data Successfully!</t>
  </si>
  <si>
    <t>Data succesvol ingevuld!</t>
  </si>
  <si>
    <t>Dateneingabe war erfolgreich!</t>
  </si>
  <si>
    <t>Pomyślnie wprowadzono dane!</t>
  </si>
  <si>
    <t>The process may take around 10 to 20 seconds. Please wait!</t>
  </si>
  <si>
    <t>Dit proces kan 10 tot 20 seconden duren. Even geduld!</t>
  </si>
  <si>
    <t>Der Vorgang kann etwa 10 bis 20 Sekunden dauern. Bitte einen Moment warten!</t>
  </si>
  <si>
    <t>El proceso puede tardar entre 10 y 20 segundos. Espere.</t>
  </si>
  <si>
    <t>Ten proces może potrwać od 10 do 20 sekund. Prosimy czekać!</t>
  </si>
  <si>
    <t>Please fill in all information for the sections.</t>
  </si>
  <si>
    <t>Vul voor iedere sectie alle informatie in.</t>
  </si>
  <si>
    <t>Bitte füllen Sie alle Informationen für die Abschnitte aus.</t>
  </si>
  <si>
    <t>Veuillez remplir toutes les informations concernant les sections.</t>
  </si>
  <si>
    <t>Complete toda la información de las secciones.</t>
  </si>
  <si>
    <t>Prosimy podać wszystkie informacje w sekcjach.</t>
  </si>
  <si>
    <t>The file is saved!</t>
  </si>
  <si>
    <t>Het bestand is opgeslagen!</t>
  </si>
  <si>
    <t>Die Datei wurde gespeichert!</t>
  </si>
  <si>
    <t>Le fichier a été sauvegardé !</t>
  </si>
  <si>
    <t>Se guardó el archivo.</t>
  </si>
  <si>
    <t>Plik został zapisany!</t>
  </si>
  <si>
    <t>Length is not appropriate, the length will be round down</t>
  </si>
  <si>
    <t>Die Länge ist nicht zulässig, die Länge wird abgerundet</t>
  </si>
  <si>
    <t>La longueur n'est pas appropriée, la longueur sera arrondie au chiffre inférieur</t>
  </si>
  <si>
    <t>La longitud no es la correcta, se redondeará hacia abajo.</t>
  </si>
  <si>
    <t>Długość nie jest prawidłowa i zostanie zaokrąglona w dół</t>
  </si>
  <si>
    <t>Article Code</t>
  </si>
  <si>
    <t>Artikel Code</t>
  </si>
  <si>
    <t>Configurateur rail précâblé OPPLE LEDTrunking</t>
  </si>
  <si>
    <t>Remarques sur le projet</t>
  </si>
  <si>
    <t>Rail précâblé OPPLE LED : Formulaire de saisie</t>
  </si>
  <si>
    <t>Rail précâblé OPPLE LED : Total prix publics htva et liste de produits</t>
  </si>
  <si>
    <t>Prix bruts unitaires</t>
  </si>
  <si>
    <t>Total prix brut htva</t>
  </si>
  <si>
    <t>Le Fichier n’est pas ouvert</t>
  </si>
  <si>
    <t>Les données ont été encodées avec succès !</t>
  </si>
  <si>
    <t>Le processus doit prendre entre 10 &amp; 20 secondes Veuillez patienter !</t>
  </si>
  <si>
    <t xml:space="preserve">Français </t>
  </si>
  <si>
    <t>Commenti sul progetto</t>
  </si>
  <si>
    <t>Nome della sezione &amp; commenti</t>
  </si>
  <si>
    <t>Binario LED OPPLE: informazioni per creare il sistema</t>
  </si>
  <si>
    <t>Binario LED OPPLE: Lista prodotti e prezzi di listino</t>
  </si>
  <si>
    <t>Montaggio</t>
  </si>
  <si>
    <t>Prezzo netto</t>
  </si>
  <si>
    <t>Prezzo nettototale</t>
  </si>
  <si>
    <t>Commenti</t>
  </si>
  <si>
    <t>Annulla</t>
  </si>
  <si>
    <t>Inserimento dati riuscito!</t>
  </si>
  <si>
    <t>Angaben zum Projekt</t>
  </si>
  <si>
    <t>OPPLE LED Tragschienen: Brutto Gesamtpreis und Produktübersicht</t>
  </si>
  <si>
    <t xml:space="preserve">LED-Module </t>
  </si>
  <si>
    <t>Länge pro Lichtband (in meter)</t>
  </si>
  <si>
    <t>Feed-in-Box ( Endeinspeisung)</t>
  </si>
  <si>
    <t>Befestigungsart</t>
  </si>
  <si>
    <t>Montageklammer-für Knotenkette</t>
  </si>
  <si>
    <t>Stahlseil 3 m</t>
  </si>
  <si>
    <t xml:space="preserve">Kundenspezifisch </t>
  </si>
  <si>
    <t>Nur erforderlich, wenn nicht bereits in die Installation aufgenommen.</t>
  </si>
  <si>
    <t>Ein (kundenspezisches) Angebot wurde erstellt!</t>
  </si>
  <si>
    <t>Configurador del sistema Trunking LED de OPPLE</t>
  </si>
  <si>
    <t>Sistema Trunking LED de OPPLE: Formulario de entrada</t>
  </si>
  <si>
    <t>Sistema Trunking LED de OPPLE: PVP  y lista de productos</t>
  </si>
  <si>
    <t>Caja alimentación</t>
  </si>
  <si>
    <t>PVP por unidad</t>
  </si>
  <si>
    <t xml:space="preserve">Precio total PVP </t>
  </si>
  <si>
    <t>Datos introducidos correctamente</t>
  </si>
  <si>
    <t>De lengte is niet passend, de lengte wordt afgerond naar beneden</t>
  </si>
  <si>
    <t>LED Module bezetting</t>
  </si>
  <si>
    <t>Montagebeugel voor ketting</t>
  </si>
  <si>
    <t>Deutsch</t>
  </si>
  <si>
    <t>Polski</t>
  </si>
  <si>
    <t>LEDTrunking Module L15-35W-4000-120</t>
  </si>
  <si>
    <t>LEDTrunking Module L15-35W-4000-120-DALI</t>
  </si>
  <si>
    <t>LEDTrunking Feed-out Box 8</t>
  </si>
  <si>
    <t>LEDTrunking Sensor Probe L</t>
  </si>
  <si>
    <t>LEDTrunking Sensor Probe H</t>
  </si>
  <si>
    <t>LEDTrunking Sensor Cover L15</t>
  </si>
  <si>
    <t>Feed-out-box</t>
  </si>
  <si>
    <t>Sensor</t>
  </si>
  <si>
    <t>Installation Height (m)</t>
  </si>
  <si>
    <t>Sensor Type</t>
  </si>
  <si>
    <t>Sensor Occupation per Line</t>
  </si>
  <si>
    <t>Probe H</t>
  </si>
  <si>
    <t>Installation Height</t>
  </si>
  <si>
    <t>DALI 
Power Supply</t>
  </si>
  <si>
    <t>DALI</t>
  </si>
  <si>
    <t>Begin</t>
  </si>
  <si>
    <t>Probe H (m)</t>
  </si>
  <si>
    <t>Probe L (m)</t>
  </si>
  <si>
    <t>L1</t>
  </si>
  <si>
    <t>Begin-End</t>
  </si>
  <si>
    <t>Dali Power Supply</t>
  </si>
  <si>
    <t>SENSOR</t>
  </si>
  <si>
    <t>ACCESSORY</t>
  </si>
  <si>
    <t>LIGHT LINE CONFIGURATION</t>
  </si>
  <si>
    <t>Probe L</t>
  </si>
  <si>
    <t>x</t>
  </si>
  <si>
    <t>LEDTrunking Cover End Cap</t>
  </si>
  <si>
    <t>Line ends with Trunking Cover?</t>
  </si>
  <si>
    <t>Select Print Area</t>
  </si>
  <si>
    <t>Trunking Sensor Detection Area (100% Sensitivity)</t>
  </si>
  <si>
    <t>Feed-out box</t>
  </si>
  <si>
    <t>Einspeisebox</t>
  </si>
  <si>
    <t>Scatola di alimentazione</t>
  </si>
  <si>
    <t>Boîte de distribution</t>
  </si>
  <si>
    <r>
      <rPr>
        <sz val="11"/>
        <color theme="1"/>
        <rFont val="Calibri"/>
        <family val="2"/>
        <scheme val="minor"/>
      </rPr>
      <t>Caja de alimentación</t>
    </r>
  </si>
  <si>
    <t>Sensore</t>
  </si>
  <si>
    <t>Détecteur</t>
  </si>
  <si>
    <r>
      <rPr>
        <sz val="11"/>
        <color theme="1"/>
        <rFont val="Calibri"/>
        <family val="2"/>
        <scheme val="minor"/>
      </rPr>
      <t>Sensor</t>
    </r>
  </si>
  <si>
    <t>Czujnik</t>
  </si>
  <si>
    <t>Installatiehoogte (m)</t>
  </si>
  <si>
    <t>Einbauhöhe (m)</t>
  </si>
  <si>
    <t>Altezza di installazione (m)</t>
  </si>
  <si>
    <t>Hauteur d'installation (m)</t>
  </si>
  <si>
    <r>
      <rPr>
        <sz val="11"/>
        <color theme="1"/>
        <rFont val="Calibri"/>
        <family val="2"/>
        <scheme val="minor"/>
      </rPr>
      <t>Altura de instalación (m)</t>
    </r>
  </si>
  <si>
    <t>Wysokość instalacji (m)</t>
  </si>
  <si>
    <t>Sensorbezetting per lijn</t>
  </si>
  <si>
    <t>Sensorbelegung pro Linie</t>
  </si>
  <si>
    <t>Occupazione del sensore per linea</t>
  </si>
  <si>
    <t>Détecteur d'occupation par ligne</t>
  </si>
  <si>
    <r>
      <rPr>
        <sz val="11"/>
        <color theme="1"/>
        <rFont val="Calibri"/>
        <family val="2"/>
        <scheme val="minor"/>
      </rPr>
      <t>Sensor de ocupación por línea</t>
    </r>
  </si>
  <si>
    <t>Zajęcie czujnika na linię</t>
  </si>
  <si>
    <t>Sensortype</t>
  </si>
  <si>
    <t>Sensortyp</t>
  </si>
  <si>
    <t>Tipo di sensore</t>
  </si>
  <si>
    <t>Type de détecteur</t>
  </si>
  <si>
    <r>
      <rPr>
        <sz val="11"/>
        <color theme="1"/>
        <rFont val="Calibri"/>
        <family val="2"/>
        <scheme val="minor"/>
      </rPr>
      <t>Tipo de sensor</t>
    </r>
  </si>
  <si>
    <t>Rodzaj czujnika</t>
  </si>
  <si>
    <t>Dali stroomvoorziening</t>
  </si>
  <si>
    <t>Dali-Netzteil</t>
  </si>
  <si>
    <t>Alimentatore Dali</t>
  </si>
  <si>
    <t>Chaîne d'alimentation  Dali</t>
  </si>
  <si>
    <r>
      <rPr>
        <sz val="11"/>
        <color theme="1"/>
        <rFont val="Calibri"/>
        <family val="2"/>
        <scheme val="minor"/>
      </rPr>
      <t>Suministro eléctrico Dali</t>
    </r>
  </si>
  <si>
    <t>Zasilacz Dali</t>
  </si>
  <si>
    <t>Lijn eindigt met bedekking kabelgoot?</t>
  </si>
  <si>
    <t>Linie endet mit Kanalendkappe?</t>
  </si>
  <si>
    <t>La linea termina con la copertura trunking?</t>
  </si>
  <si>
    <t>Fin de ligne avec couvercle de gaine ?</t>
  </si>
  <si>
    <r>
      <rPr>
        <sz val="11"/>
        <color theme="1"/>
        <rFont val="Calibri"/>
        <family val="2"/>
        <scheme val="minor"/>
      </rPr>
      <t>¿Acaba la línea con una funda de derivación?</t>
    </r>
  </si>
  <si>
    <t>Czy linia kończy się pokrywą koryta kablowego?</t>
  </si>
  <si>
    <t>CONFIGURATIE LICHTLIJN</t>
  </si>
  <si>
    <t>LICHTLINIENKONFIGURATION</t>
  </si>
  <si>
    <t>CONFIGURAZIONE DELLA LINEA LUMINOSA</t>
  </si>
  <si>
    <t>CONFIGURATION DE LA LIGNE D'ÉCLAIRAGE</t>
  </si>
  <si>
    <r>
      <rPr>
        <sz val="11"/>
        <color theme="1"/>
        <rFont val="Calibri"/>
        <family val="2"/>
        <scheme val="minor"/>
      </rPr>
      <t>CONFIGURACIÓN DE LA LÍNEA LUMÍNICA</t>
    </r>
  </si>
  <si>
    <t>KONFIGURACJA LINII ŚWIATŁA</t>
  </si>
  <si>
    <t>ACCESSOIRE</t>
  </si>
  <si>
    <t>ZUBEHÖR</t>
  </si>
  <si>
    <t>ACCESSORIO</t>
  </si>
  <si>
    <r>
      <rPr>
        <sz val="11"/>
        <color theme="1"/>
        <rFont val="Calibri"/>
        <family val="2"/>
        <scheme val="minor"/>
      </rPr>
      <t>ACCESORIO</t>
    </r>
  </si>
  <si>
    <t>AKCESORIA</t>
  </si>
  <si>
    <t>SENSORE</t>
  </si>
  <si>
    <t>DÉTECTEUR</t>
  </si>
  <si>
    <r>
      <rPr>
        <sz val="11"/>
        <color theme="1"/>
        <rFont val="Calibri"/>
        <family val="2"/>
        <scheme val="minor"/>
      </rPr>
      <t>SENSOR</t>
    </r>
  </si>
  <si>
    <t>CZUJNIK</t>
  </si>
  <si>
    <t>Kies afdrukbereik</t>
  </si>
  <si>
    <t>Druckbereich auswählen</t>
  </si>
  <si>
    <t>Selezionare l'area di stampa</t>
  </si>
  <si>
    <t>Sélectionnez la zone d'impression</t>
  </si>
  <si>
    <r>
      <rPr>
        <sz val="11"/>
        <color theme="1"/>
        <rFont val="Calibri"/>
        <family val="2"/>
        <scheme val="minor"/>
      </rPr>
      <t>Seleccionar área de impresión</t>
    </r>
  </si>
  <si>
    <t>Wybierz obszar wydruku</t>
  </si>
  <si>
    <t>Anfang</t>
  </si>
  <si>
    <t>Inizio</t>
  </si>
  <si>
    <t>Début</t>
  </si>
  <si>
    <r>
      <rPr>
        <sz val="11"/>
        <color theme="1"/>
        <rFont val="Calibri"/>
        <family val="2"/>
        <scheme val="minor"/>
      </rPr>
      <t>Inicio</t>
    </r>
  </si>
  <si>
    <t>Początek</t>
  </si>
  <si>
    <t>Begin-Eind</t>
  </si>
  <si>
    <t>Anfang-Ende</t>
  </si>
  <si>
    <t>Inizio-fine</t>
  </si>
  <si>
    <t>Début-Fin</t>
  </si>
  <si>
    <r>
      <rPr>
        <sz val="11"/>
        <color theme="1"/>
        <rFont val="Calibri"/>
        <family val="2"/>
        <scheme val="minor"/>
      </rPr>
      <t>Inicio-final</t>
    </r>
  </si>
  <si>
    <t>Początek-koniec</t>
  </si>
  <si>
    <t>No. of Sensors per Line</t>
  </si>
  <si>
    <t>Aantal sensoren per lijn</t>
  </si>
  <si>
    <t>Anzahl der Sensoren pro Linie</t>
  </si>
  <si>
    <t>Numero di sensori per linea</t>
  </si>
  <si>
    <t>Nombre de détecteurs par ligne</t>
  </si>
  <si>
    <t>Núm. de sensores por línea</t>
  </si>
  <si>
    <t>Liczba czujników na linię</t>
  </si>
  <si>
    <t>No. of Senfor per Line (FULL)</t>
  </si>
  <si>
    <t>LED Modulebezetting per Lijn</t>
  </si>
  <si>
    <t>Il numero massimo per questa linea è</t>
  </si>
  <si>
    <t>Coperture cieche per linea</t>
  </si>
  <si>
    <t>El máximo número para esta línea es</t>
  </si>
  <si>
    <t>Tapas ciegas por línea</t>
  </si>
  <si>
    <t>1.</t>
  </si>
  <si>
    <t>2.</t>
  </si>
  <si>
    <t>3.</t>
  </si>
  <si>
    <t>4.</t>
  </si>
  <si>
    <t xml:space="preserve">The maximum number for this line is </t>
  </si>
  <si>
    <t>Het maximum aantal voor deze lijn is</t>
  </si>
  <si>
    <t>Die maximale Anzahl für dieses Lichtband</t>
  </si>
  <si>
    <t xml:space="preserve">La quantité maximum pour cette ligne est </t>
  </si>
  <si>
    <t xml:space="preserve">Maksymalna liczba dla linii świetlnej </t>
  </si>
  <si>
    <t>Blind Covers per line</t>
  </si>
  <si>
    <t>Blindplaten per lijn</t>
  </si>
  <si>
    <t>Blenden pro Lichtband</t>
  </si>
  <si>
    <t xml:space="preserve">Nombre de couvertures de rail par ligne </t>
  </si>
  <si>
    <t>Liczba zaślepek dla linii świetlnej</t>
  </si>
  <si>
    <t>5.</t>
  </si>
  <si>
    <t>To enable the PDF export of also the section data, please click the button "No" once, and afterwards set the correct print range manually in Excel.
Did you already set the print range?</t>
  </si>
  <si>
    <t>Om de PDF uitvoer van de sectie gegevens mogelijk te maken gelieve eenmaal op de knop "Nee" drukken, en stel daarna het juiste printbereik handmatig in Excel.
Heeft u het printbereik reeds ingesteld?</t>
  </si>
  <si>
    <t>Klicken Sie auf "No", um die Daten der gewählten Abteilung in PDF zu exportieren und wählen Sie den Druckbereich in Excel.
Haben Sie den Druckbereich bereits eingestellt?</t>
  </si>
  <si>
    <t>Per esportare i dati della sezione in formato PDF, fare clic sul pulsante "No" e impostare manualmente il formato di stampa in Excel.
Hai già impostato l'intervallo di stampa?</t>
  </si>
  <si>
    <t>Pour activer l’export PDF incluant la page des données, veuillez cliquer sur le bouton "Non", et par la suite sélectionnez manuellement la zone à imprimer dans le fichier excel.
Avez-vous déjà défini la zone d'impression?</t>
  </si>
  <si>
    <t>Para habilitar la exportación en archivo PDF de esta sección, por favor cliquee una vez el botón “No” y posteriormente elija manualmente el área correcta de impresión en Excel.
¿Ya configuró el rango de impresión?</t>
  </si>
  <si>
    <t>By wyeksportować dane wybranej sekcji do pliku PDF naciśnij przycisk "Nie" I wybierz ręcznie pole wydruku w Excelu.
Czy ustawiłeś już zakres drukowania?</t>
  </si>
  <si>
    <t>Project Name*</t>
  </si>
  <si>
    <t>Representative*</t>
  </si>
  <si>
    <t>Projectnaam*</t>
  </si>
  <si>
    <t>Vertegenwoordiger*</t>
  </si>
  <si>
    <t>Projektname*</t>
  </si>
  <si>
    <t>Verkäufer*</t>
  </si>
  <si>
    <t>Venditore*</t>
  </si>
  <si>
    <t>Nome del progetto*</t>
  </si>
  <si>
    <t>Nom du projet*</t>
  </si>
  <si>
    <t>Représentant*</t>
  </si>
  <si>
    <t>Nombre del proyecto*</t>
  </si>
  <si>
    <t>Responsable comercial*</t>
  </si>
  <si>
    <t>Przedstawiciel*</t>
  </si>
  <si>
    <t>Nazwa projektu*</t>
  </si>
  <si>
    <t>Halle</t>
  </si>
  <si>
    <t>Italiano</t>
  </si>
  <si>
    <t>Español</t>
  </si>
  <si>
    <t>Please select your language:</t>
  </si>
  <si>
    <t># Sections (Max. 100)</t>
  </si>
  <si>
    <t>Pagina iniziale</t>
  </si>
  <si>
    <t>Modulo di input</t>
  </si>
  <si>
    <t>Configuratore</t>
  </si>
  <si>
    <t>Salva come</t>
  </si>
  <si>
    <t>Esporta PDF</t>
  </si>
  <si>
    <t>Cancella input</t>
  </si>
  <si>
    <t>Aggiornamento</t>
  </si>
  <si>
    <t>Cancella tutto</t>
  </si>
  <si>
    <t/>
  </si>
  <si>
    <t>Configuratore Sistema a Binario LED OPPLE</t>
  </si>
  <si>
    <t>Informazioni sul progetto</t>
  </si>
  <si>
    <t>Grossista</t>
  </si>
  <si>
    <t>Installatore</t>
  </si>
  <si>
    <t>Informazioni su OPPLE Lighting B.V.</t>
  </si>
  <si>
    <t>Sezione</t>
  </si>
  <si>
    <t>Modulo LED</t>
  </si>
  <si>
    <t>Lunghezza per linea (m)</t>
  </si>
  <si>
    <t>Posizione del modulo LED per linea</t>
  </si>
  <si>
    <t>Importo personalizzato</t>
  </si>
  <si>
    <t>Moduli LED per linea</t>
  </si>
  <si>
    <t>La linea termina con modulo LED?</t>
  </si>
  <si>
    <t>Descrizione articolo</t>
  </si>
  <si>
    <t>Alimentazione</t>
  </si>
  <si>
    <t>Sì</t>
  </si>
  <si>
    <t>Catena di montaggio clip</t>
  </si>
  <si>
    <t>Cavo 3 m</t>
  </si>
  <si>
    <t>Clip di montaggio</t>
  </si>
  <si>
    <t>Metà</t>
  </si>
  <si>
    <t>Un terzo</t>
  </si>
  <si>
    <t>Personalizzato</t>
  </si>
  <si>
    <t>Sconosciuto</t>
  </si>
  <si>
    <t>Necessario solo nel caso non sia già presente nell'impianto</t>
  </si>
  <si>
    <t>Impossibile creare file PDF</t>
  </si>
  <si>
    <t>Non esiste un nome di progetto</t>
  </si>
  <si>
    <t>La quotazione personalizzabile è stato creata!</t>
  </si>
  <si>
    <t>File non aperto</t>
  </si>
  <si>
    <t>Il processo può richiedere da 10 a 20 secondi circa. Attendere prego!</t>
  </si>
  <si>
    <t>Si prega di compilare tutte le informazioni</t>
  </si>
  <si>
    <t>Il file è salvato!</t>
  </si>
  <si>
    <t>La lunghezza non è disponibile e sarà arrotondata.</t>
  </si>
  <si>
    <t>Version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</si>
</sst>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 #,##0.00_-;_-* &quot;-&quot;??_-;_-@_-"/>
    <numFmt numFmtId="166" formatCode="_-&quot;€&quot;* #,##0.00_-;\-&quot;€&quot;* #,##0.00_-;_-&quot;€&quot;* &quot;-&quot;??_-;_-@_-"/>
    <numFmt numFmtId="167" formatCode="_ [$€-413]\ * #,##0.00_ ;_ [$€-413]\ * \-#,##0.00_ ;_ [$€-413]\ * &quot;-&quot;??_ ;_ @_ "/>
    <numFmt numFmtId="168" formatCode="#,##0.0\ \k\W"/>
    <numFmt numFmtId="169" formatCode="0.0"/>
    <numFmt numFmtId="170" formatCode="dd/mm/yyyy;@"/>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sz val="13"/>
      <color rgb="FF000000"/>
      <name val="Arial"/>
      <family val="2"/>
    </font>
    <font>
      <b/>
      <sz val="12"/>
      <color theme="0"/>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36"/>
      <color theme="1"/>
      <name val="Calibri"/>
      <family val="2"/>
      <scheme val="minor"/>
    </font>
    <font>
      <b/>
      <sz val="14"/>
      <color theme="0"/>
      <name val="Calibri"/>
      <family val="2"/>
      <scheme val="minor"/>
    </font>
    <font>
      <sz val="12"/>
      <color theme="1"/>
      <name val="Calibri"/>
      <family val="2"/>
      <scheme val="minor"/>
    </font>
    <font>
      <b/>
      <sz val="24"/>
      <color theme="1"/>
      <name val="Calibri"/>
      <family val="2"/>
      <scheme val="minor"/>
    </font>
    <font>
      <u/>
      <sz val="12"/>
      <color theme="10"/>
      <name val="Calibri"/>
      <family val="2"/>
      <scheme val="minor"/>
    </font>
    <font>
      <b/>
      <sz val="12"/>
      <color theme="1"/>
      <name val="Times New Roman"/>
      <family val="1"/>
    </font>
    <font>
      <sz val="12"/>
      <name val="Calibri"/>
      <family val="2"/>
      <scheme val="minor"/>
    </font>
    <font>
      <sz val="11"/>
      <color theme="2" tint="-0.749992370372631"/>
      <name val="Calibri"/>
      <family val="2"/>
      <scheme val="minor"/>
    </font>
    <font>
      <sz val="12"/>
      <color rgb="FFFF0000"/>
      <name val="Calibri"/>
      <family val="2"/>
      <scheme val="minor"/>
    </font>
    <font>
      <sz val="12"/>
      <color theme="0"/>
      <name val="Calibri"/>
      <family val="2"/>
      <scheme val="minor"/>
    </font>
    <font>
      <b/>
      <sz val="11"/>
      <color theme="1"/>
      <name val="Calibri"/>
      <family val="2"/>
      <scheme val="minor"/>
    </font>
    <font>
      <i/>
      <sz val="12"/>
      <color theme="1"/>
      <name val="Calibri"/>
      <family val="2"/>
      <scheme val="minor"/>
    </font>
    <font>
      <b/>
      <sz val="14"/>
      <name val="Calibri"/>
      <family val="2"/>
      <scheme val="minor"/>
    </font>
    <font>
      <b/>
      <sz val="9"/>
      <color indexed="81"/>
      <name val="Tahoma"/>
      <family val="2"/>
    </font>
    <font>
      <b/>
      <sz val="20"/>
      <color rgb="FF000000"/>
      <name val="Calibri"/>
      <family val="2"/>
    </font>
    <font>
      <b/>
      <sz val="16"/>
      <color theme="1"/>
      <name val="Calibri"/>
      <family val="2"/>
      <scheme val="minor"/>
    </font>
    <font>
      <sz val="9"/>
      <color indexed="81"/>
      <name val="Tahoma"/>
      <family val="2"/>
    </font>
    <font>
      <b/>
      <sz val="20"/>
      <color theme="0"/>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rgb="FFE7E6E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0" tint="-0.14999847407452621"/>
      </left>
      <right style="thin">
        <color theme="0" tint="-0.14999847407452621"/>
      </right>
      <top/>
      <bottom/>
      <diagonal/>
    </border>
    <border>
      <left style="thin">
        <color theme="0" tint="-0.14999847407452621"/>
      </left>
      <right style="thin">
        <color indexed="64"/>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theme="2" tint="-9.9978637043366805E-2"/>
      </right>
      <top style="thin">
        <color theme="0" tint="-0.14999847407452621"/>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theme="0" tint="-0.14999847407452621"/>
      </right>
      <top/>
      <bottom/>
      <diagonal/>
    </border>
    <border>
      <left style="thin">
        <color theme="0" tint="-0.14999847407452621"/>
      </left>
      <right style="thin">
        <color theme="2" tint="-9.9978637043366805E-2"/>
      </right>
      <top/>
      <bottom/>
      <diagonal/>
    </border>
    <border>
      <left style="thin">
        <color theme="2" tint="-9.9978637043366805E-2"/>
      </left>
      <right style="thin">
        <color theme="0" tint="-0.14999847407452621"/>
      </right>
      <top/>
      <bottom/>
      <diagonal/>
    </border>
    <border>
      <left style="thin">
        <color indexed="64"/>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0" tint="-0.14999847407452621"/>
      </right>
      <top style="thin">
        <color theme="0" tint="-0.14999847407452621"/>
      </top>
      <bottom style="thin">
        <color theme="0" tint="-0.14999847407452621"/>
      </bottom>
      <diagonal/>
    </border>
    <border>
      <left style="thin">
        <color theme="2" tint="-9.9978637043366805E-2"/>
      </left>
      <right style="thin">
        <color theme="0" tint="-0.14999847407452621"/>
      </right>
      <top style="thin">
        <color theme="0" tint="-0.14999847407452621"/>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top/>
      <bottom style="thin">
        <color theme="2" tint="-9.9978637043366805E-2"/>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style="thin">
        <color indexed="64"/>
      </bottom>
      <diagonal/>
    </border>
    <border>
      <left/>
      <right/>
      <top style="thin">
        <color theme="2" tint="-9.9978637043366805E-2"/>
      </top>
      <bottom/>
      <diagonal/>
    </border>
    <border>
      <left/>
      <right/>
      <top/>
      <bottom style="thin">
        <color theme="0" tint="-0.14999847407452621"/>
      </bottom>
      <diagonal/>
    </border>
    <border>
      <left style="thin">
        <color indexed="64"/>
      </left>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diagonal/>
    </border>
    <border>
      <left/>
      <right style="thin">
        <color theme="0" tint="-0.14999847407452621"/>
      </right>
      <top style="thin">
        <color theme="2" tint="-9.9978637043366805E-2"/>
      </top>
      <bottom style="thin">
        <color theme="2" tint="-9.9978637043366805E-2"/>
      </bottom>
      <diagonal/>
    </border>
    <border>
      <left/>
      <right/>
      <top style="thin">
        <color indexed="64"/>
      </top>
      <bottom style="thin">
        <color theme="2" tint="-9.9978637043366805E-2"/>
      </bottom>
      <diagonal/>
    </border>
    <border>
      <left/>
      <right/>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style="thin">
        <color theme="2" tint="-9.9978637043366805E-2"/>
      </right>
      <top style="thin">
        <color theme="2" tint="-9.9978637043366805E-2"/>
      </top>
      <bottom style="thin">
        <color indexed="64"/>
      </bottom>
      <diagonal/>
    </border>
  </borders>
  <cellStyleXfs count="7">
    <xf numFmtId="0" fontId="0" fillId="0" borderId="0"/>
    <xf numFmtId="165" fontId="20" fillId="0" borderId="0" applyFont="0" applyFill="0" applyBorder="0" applyAlignment="0" applyProtection="0"/>
    <xf numFmtId="0" fontId="22"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 fillId="0" borderId="0"/>
    <xf numFmtId="0" fontId="6" fillId="0" borderId="0"/>
  </cellStyleXfs>
  <cellXfs count="334">
    <xf numFmtId="0" fontId="0" fillId="0" borderId="0" xfId="0"/>
    <xf numFmtId="0" fontId="12" fillId="0" borderId="0" xfId="0" applyFont="1"/>
    <xf numFmtId="1" fontId="0" fillId="0" borderId="0" xfId="0" applyNumberFormat="1" applyAlignment="1">
      <alignment horizontal="left"/>
    </xf>
    <xf numFmtId="1" fontId="13" fillId="2" borderId="1" xfId="0" applyNumberFormat="1" applyFont="1" applyFill="1" applyBorder="1" applyAlignment="1">
      <alignment horizontal="center" vertical="center" wrapText="1"/>
    </xf>
    <xf numFmtId="1" fontId="12" fillId="0" borderId="3" xfId="0" applyNumberFormat="1" applyFont="1" applyBorder="1" applyAlignment="1">
      <alignment horizontal="left"/>
    </xf>
    <xf numFmtId="1" fontId="12" fillId="0" borderId="5" xfId="0" applyNumberFormat="1" applyFont="1" applyBorder="1" applyAlignment="1">
      <alignment horizontal="left"/>
    </xf>
    <xf numFmtId="0" fontId="12" fillId="0" borderId="6" xfId="0" applyFont="1" applyBorder="1"/>
    <xf numFmtId="167" fontId="0" fillId="0" borderId="4" xfId="0" applyNumberFormat="1" applyBorder="1"/>
    <xf numFmtId="167" fontId="0" fillId="0" borderId="7" xfId="0" applyNumberFormat="1" applyBorder="1"/>
    <xf numFmtId="1" fontId="12" fillId="0" borderId="0" xfId="0" applyNumberFormat="1" applyFont="1" applyAlignment="1">
      <alignment horizontal="left"/>
    </xf>
    <xf numFmtId="167" fontId="0" fillId="0" borderId="0" xfId="0" applyNumberFormat="1"/>
    <xf numFmtId="0" fontId="0" fillId="3" borderId="0" xfId="0" applyFill="1"/>
    <xf numFmtId="0" fontId="0" fillId="0" borderId="10" xfId="0" applyBorder="1"/>
    <xf numFmtId="0" fontId="0" fillId="0" borderId="11" xfId="0" applyBorder="1"/>
    <xf numFmtId="0" fontId="15" fillId="0" borderId="0" xfId="0" applyFont="1" applyAlignment="1">
      <alignment horizontal="center" vertical="center"/>
    </xf>
    <xf numFmtId="0" fontId="15" fillId="0" borderId="13" xfId="0" applyFont="1" applyBorder="1" applyAlignment="1">
      <alignment horizontal="center" vertical="center"/>
    </xf>
    <xf numFmtId="0" fontId="15" fillId="0" borderId="0" xfId="0" applyFont="1"/>
    <xf numFmtId="0" fontId="17" fillId="0" borderId="0" xfId="0" applyFont="1"/>
    <xf numFmtId="0" fontId="23" fillId="0" borderId="1" xfId="0" applyFont="1" applyBorder="1"/>
    <xf numFmtId="0" fontId="11" fillId="0" borderId="9" xfId="0" applyFont="1" applyBorder="1" applyAlignment="1">
      <alignment horizontal="right"/>
    </xf>
    <xf numFmtId="0" fontId="0" fillId="0" borderId="19" xfId="0" applyBorder="1"/>
    <xf numFmtId="0" fontId="0" fillId="0" borderId="8" xfId="0" applyBorder="1"/>
    <xf numFmtId="0" fontId="0" fillId="0" borderId="21" xfId="0" applyBorder="1"/>
    <xf numFmtId="0" fontId="0" fillId="0" borderId="22" xfId="0" applyBorder="1"/>
    <xf numFmtId="0" fontId="0" fillId="0" borderId="23" xfId="0" applyBorder="1"/>
    <xf numFmtId="164" fontId="0" fillId="0" borderId="28" xfId="3" applyFont="1" applyBorder="1"/>
    <xf numFmtId="0" fontId="0" fillId="0" borderId="28" xfId="0" applyBorder="1"/>
    <xf numFmtId="1" fontId="14" fillId="0" borderId="26" xfId="0" applyNumberFormat="1" applyFont="1" applyBorder="1" applyAlignment="1">
      <alignment horizontal="left"/>
    </xf>
    <xf numFmtId="0" fontId="14" fillId="0" borderId="26" xfId="0" applyFont="1" applyBorder="1"/>
    <xf numFmtId="1" fontId="14" fillId="0" borderId="26" xfId="0" applyNumberFormat="1" applyFont="1" applyBorder="1" applyAlignment="1">
      <alignment horizontal="center"/>
    </xf>
    <xf numFmtId="166" fontId="0" fillId="0" borderId="26" xfId="0" applyNumberFormat="1" applyBorder="1" applyAlignment="1">
      <alignment horizontal="right"/>
    </xf>
    <xf numFmtId="164" fontId="0" fillId="0" borderId="26" xfId="3" applyFont="1" applyBorder="1"/>
    <xf numFmtId="0" fontId="0" fillId="0" borderId="26" xfId="0" applyBorder="1"/>
    <xf numFmtId="164" fontId="14" fillId="0" borderId="26" xfId="0" applyNumberFormat="1" applyFont="1" applyBorder="1" applyAlignment="1">
      <alignment horizontal="right"/>
    </xf>
    <xf numFmtId="168" fontId="0" fillId="0" borderId="29" xfId="1" applyNumberFormat="1" applyFont="1" applyBorder="1" applyAlignment="1">
      <alignment horizontal="right"/>
    </xf>
    <xf numFmtId="1" fontId="14" fillId="0" borderId="30" xfId="0" applyNumberFormat="1" applyFont="1" applyBorder="1" applyAlignment="1">
      <alignment horizontal="left"/>
    </xf>
    <xf numFmtId="168" fontId="0" fillId="0" borderId="31" xfId="1" applyNumberFormat="1" applyFont="1" applyBorder="1" applyAlignment="1">
      <alignment horizontal="right"/>
    </xf>
    <xf numFmtId="1" fontId="0" fillId="0" borderId="30" xfId="0" applyNumberFormat="1" applyBorder="1" applyAlignment="1">
      <alignment horizontal="left"/>
    </xf>
    <xf numFmtId="0" fontId="0" fillId="0" borderId="31" xfId="0" applyBorder="1"/>
    <xf numFmtId="0" fontId="0" fillId="0" borderId="20" xfId="0" applyBorder="1"/>
    <xf numFmtId="0" fontId="0" fillId="0" borderId="32" xfId="0" applyBorder="1"/>
    <xf numFmtId="0" fontId="14" fillId="0" borderId="8" xfId="0" applyFont="1" applyBorder="1" applyAlignment="1">
      <alignment horizontal="left"/>
    </xf>
    <xf numFmtId="166" fontId="0" fillId="0" borderId="8" xfId="0" applyNumberFormat="1" applyBorder="1" applyAlignment="1">
      <alignment horizontal="right"/>
    </xf>
    <xf numFmtId="164" fontId="16" fillId="0" borderId="33" xfId="3" applyFont="1" applyBorder="1" applyAlignment="1">
      <alignment horizontal="right"/>
    </xf>
    <xf numFmtId="0" fontId="0" fillId="0" borderId="34" xfId="0" applyBorder="1"/>
    <xf numFmtId="168" fontId="16" fillId="0" borderId="35" xfId="0" applyNumberFormat="1" applyFont="1" applyBorder="1" applyAlignment="1">
      <alignment horizontal="right"/>
    </xf>
    <xf numFmtId="1" fontId="14" fillId="0" borderId="36" xfId="0" applyNumberFormat="1" applyFont="1" applyBorder="1" applyAlignment="1">
      <alignment horizontal="left"/>
    </xf>
    <xf numFmtId="0" fontId="14" fillId="0" borderId="37" xfId="0" applyFont="1" applyBorder="1"/>
    <xf numFmtId="1" fontId="14" fillId="0" borderId="0" xfId="0" applyNumberFormat="1" applyFont="1" applyAlignment="1">
      <alignment horizontal="center"/>
    </xf>
    <xf numFmtId="166" fontId="0" fillId="0" borderId="38" xfId="0" applyNumberFormat="1" applyBorder="1" applyAlignment="1">
      <alignment horizontal="right"/>
    </xf>
    <xf numFmtId="0" fontId="0" fillId="5" borderId="17" xfId="0" applyFill="1" applyBorder="1" applyAlignment="1">
      <alignment vertical="center"/>
    </xf>
    <xf numFmtId="0" fontId="0" fillId="5" borderId="18" xfId="0" applyFill="1" applyBorder="1" applyAlignment="1">
      <alignment vertical="center"/>
    </xf>
    <xf numFmtId="0" fontId="0" fillId="5" borderId="18" xfId="0" applyFill="1" applyBorder="1"/>
    <xf numFmtId="0" fontId="22" fillId="5" borderId="18" xfId="2" applyFill="1" applyBorder="1" applyAlignment="1">
      <alignment vertical="center"/>
    </xf>
    <xf numFmtId="0" fontId="22" fillId="5" borderId="18" xfId="2" applyFill="1" applyBorder="1"/>
    <xf numFmtId="0" fontId="0" fillId="5" borderId="18" xfId="0" applyFill="1" applyBorder="1" applyAlignment="1">
      <alignment wrapText="1"/>
    </xf>
    <xf numFmtId="0" fontId="0" fillId="5" borderId="18" xfId="0" applyFill="1" applyBorder="1" applyAlignment="1">
      <alignment vertical="center" wrapText="1"/>
    </xf>
    <xf numFmtId="0" fontId="0" fillId="5" borderId="19" xfId="0" applyFill="1" applyBorder="1"/>
    <xf numFmtId="0" fontId="0" fillId="5" borderId="20" xfId="0" applyFill="1" applyBorder="1" applyAlignment="1">
      <alignment vertical="center"/>
    </xf>
    <xf numFmtId="0" fontId="0" fillId="5" borderId="8" xfId="0" applyFill="1" applyBorder="1" applyAlignment="1">
      <alignment vertical="center"/>
    </xf>
    <xf numFmtId="0" fontId="0" fillId="5" borderId="8" xfId="0" applyFill="1" applyBorder="1"/>
    <xf numFmtId="0" fontId="22" fillId="5" borderId="8" xfId="2" applyFill="1" applyBorder="1" applyAlignment="1">
      <alignment vertical="center"/>
    </xf>
    <xf numFmtId="0" fontId="22" fillId="5" borderId="8" xfId="2" applyFill="1" applyBorder="1"/>
    <xf numFmtId="0" fontId="0" fillId="5" borderId="8" xfId="0" applyFill="1" applyBorder="1" applyAlignment="1">
      <alignment wrapText="1"/>
    </xf>
    <xf numFmtId="0" fontId="0" fillId="5" borderId="8" xfId="0" applyFill="1" applyBorder="1" applyAlignment="1">
      <alignment vertical="center" wrapText="1"/>
    </xf>
    <xf numFmtId="0" fontId="0" fillId="5" borderId="21" xfId="0" applyFill="1" applyBorder="1"/>
    <xf numFmtId="0" fontId="0" fillId="0" borderId="26" xfId="0" applyBorder="1" applyAlignment="1" applyProtection="1">
      <alignment horizontal="center" vertical="center"/>
      <protection locked="0"/>
    </xf>
    <xf numFmtId="0" fontId="0" fillId="0" borderId="26" xfId="0" applyBorder="1" applyAlignment="1" applyProtection="1">
      <alignment horizontal="center"/>
      <protection locked="0"/>
    </xf>
    <xf numFmtId="0" fontId="0" fillId="5" borderId="0" xfId="0" applyFill="1" applyProtection="1">
      <protection hidden="1"/>
    </xf>
    <xf numFmtId="0" fontId="0" fillId="0" borderId="0" xfId="0" applyProtection="1">
      <protection hidden="1"/>
    </xf>
    <xf numFmtId="0" fontId="15" fillId="0" borderId="20" xfId="0" applyFont="1" applyBorder="1" applyAlignment="1">
      <alignment horizontal="center" vertical="center"/>
    </xf>
    <xf numFmtId="0" fontId="15" fillId="0" borderId="8"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6" fillId="0" borderId="0" xfId="0" applyFont="1"/>
    <xf numFmtId="0" fontId="0" fillId="0" borderId="0" xfId="0" applyAlignment="1">
      <alignment wrapText="1"/>
    </xf>
    <xf numFmtId="0" fontId="0" fillId="0" borderId="0" xfId="0" applyAlignment="1" applyProtection="1">
      <alignment horizontal="center"/>
      <protection locked="0"/>
    </xf>
    <xf numFmtId="0" fontId="14" fillId="0" borderId="26" xfId="0" applyFont="1" applyBorder="1" applyAlignment="1" applyProtection="1">
      <alignment horizontal="center"/>
      <protection locked="0"/>
    </xf>
    <xf numFmtId="169" fontId="14" fillId="0" borderId="26" xfId="0" applyNumberFormat="1" applyFont="1" applyBorder="1" applyAlignment="1" applyProtection="1">
      <alignment horizontal="center"/>
      <protection locked="0"/>
    </xf>
    <xf numFmtId="0" fontId="0" fillId="0" borderId="26" xfId="0" applyBorder="1" applyAlignment="1" applyProtection="1">
      <alignment horizontal="left" vertical="center"/>
      <protection locked="0"/>
    </xf>
    <xf numFmtId="0" fontId="15" fillId="0" borderId="30" xfId="0" applyFont="1" applyBorder="1" applyAlignment="1">
      <alignment horizontal="right" wrapText="1"/>
    </xf>
    <xf numFmtId="0" fontId="0" fillId="0" borderId="26" xfId="0" applyBorder="1" applyAlignment="1">
      <alignment horizontal="center" wrapText="1"/>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0" fillId="0" borderId="0" xfId="0" applyAlignment="1">
      <alignment vertical="center"/>
    </xf>
    <xf numFmtId="0" fontId="0" fillId="0" borderId="0" xfId="0" applyAlignment="1">
      <alignment horizontal="right" vertical="center"/>
    </xf>
    <xf numFmtId="0" fontId="15" fillId="0" borderId="0" xfId="0" applyFont="1" applyAlignment="1">
      <alignment horizontal="right" vertical="center"/>
    </xf>
    <xf numFmtId="0" fontId="24" fillId="0" borderId="0" xfId="0" applyFont="1" applyAlignment="1">
      <alignment horizontal="center"/>
    </xf>
    <xf numFmtId="170" fontId="15" fillId="0" borderId="13" xfId="0" applyNumberFormat="1" applyFont="1" applyBorder="1" applyAlignment="1">
      <alignment horizontal="center" vertical="center"/>
    </xf>
    <xf numFmtId="0" fontId="0" fillId="7" borderId="26" xfId="0" applyFill="1" applyBorder="1"/>
    <xf numFmtId="0" fontId="0" fillId="7" borderId="26" xfId="0" applyFill="1" applyBorder="1" applyAlignment="1">
      <alignment horizontal="center"/>
    </xf>
    <xf numFmtId="0" fontId="0" fillId="0" borderId="26" xfId="1" applyNumberFormat="1" applyFont="1" applyBorder="1" applyAlignment="1">
      <alignment horizontal="right"/>
    </xf>
    <xf numFmtId="0" fontId="15" fillId="0" borderId="47" xfId="0" applyFont="1" applyBorder="1" applyAlignment="1">
      <alignment horizontal="right" wrapText="1"/>
    </xf>
    <xf numFmtId="0" fontId="0" fillId="0" borderId="48" xfId="0" applyBorder="1" applyAlignment="1">
      <alignment horizontal="center" wrapText="1"/>
    </xf>
    <xf numFmtId="0" fontId="15" fillId="0" borderId="55" xfId="0" applyFont="1" applyBorder="1" applyAlignment="1">
      <alignment horizontal="right" wrapText="1"/>
    </xf>
    <xf numFmtId="0" fontId="0" fillId="0" borderId="54" xfId="0" applyBorder="1"/>
    <xf numFmtId="0" fontId="0" fillId="0" borderId="40" xfId="0" applyBorder="1" applyAlignment="1">
      <alignment horizontal="center" wrapText="1"/>
    </xf>
    <xf numFmtId="0" fontId="0" fillId="0" borderId="51" xfId="0" applyBorder="1"/>
    <xf numFmtId="0" fontId="15" fillId="0" borderId="30" xfId="0" applyFont="1" applyBorder="1" applyAlignment="1">
      <alignment horizontal="right" vertical="center"/>
    </xf>
    <xf numFmtId="0" fontId="15" fillId="0" borderId="52" xfId="0" applyFont="1" applyBorder="1" applyAlignment="1">
      <alignment horizontal="center" vertical="center"/>
    </xf>
    <xf numFmtId="0" fontId="15" fillId="0" borderId="57" xfId="0" applyFont="1" applyBorder="1" applyAlignment="1">
      <alignment horizontal="center" vertical="center"/>
    </xf>
    <xf numFmtId="0" fontId="28" fillId="0" borderId="0" xfId="5" applyFont="1"/>
    <xf numFmtId="0" fontId="16" fillId="9" borderId="2" xfId="5" applyFont="1" applyFill="1" applyBorder="1" applyAlignment="1">
      <alignment horizontal="center" vertical="center"/>
    </xf>
    <xf numFmtId="0" fontId="10" fillId="0" borderId="2" xfId="5" applyBorder="1"/>
    <xf numFmtId="0" fontId="10" fillId="0" borderId="0" xfId="5"/>
    <xf numFmtId="0" fontId="10" fillId="0" borderId="0" xfId="5" applyAlignment="1">
      <alignment vertical="center" textRotation="90"/>
    </xf>
    <xf numFmtId="0" fontId="28" fillId="0" borderId="0" xfId="5" applyFont="1" applyAlignment="1">
      <alignment vertical="center" textRotation="90"/>
    </xf>
    <xf numFmtId="0" fontId="28" fillId="10" borderId="2" xfId="5" applyFont="1" applyFill="1" applyBorder="1" applyAlignment="1">
      <alignment horizontal="center" vertical="center"/>
    </xf>
    <xf numFmtId="0" fontId="28" fillId="10" borderId="2" xfId="5" applyFont="1" applyFill="1" applyBorder="1" applyAlignment="1">
      <alignment horizontal="center" vertical="center" wrapText="1"/>
    </xf>
    <xf numFmtId="0" fontId="10" fillId="0" borderId="0" xfId="5" applyAlignment="1">
      <alignment vertical="center"/>
    </xf>
    <xf numFmtId="0" fontId="28" fillId="0" borderId="0" xfId="5" applyFont="1" applyAlignment="1">
      <alignment vertical="center"/>
    </xf>
    <xf numFmtId="0" fontId="28" fillId="11" borderId="0" xfId="5" applyFont="1" applyFill="1" applyAlignment="1">
      <alignment horizontal="center" vertical="center"/>
    </xf>
    <xf numFmtId="0" fontId="9" fillId="0" borderId="2" xfId="5" applyFont="1" applyBorder="1"/>
    <xf numFmtId="0" fontId="0" fillId="5" borderId="0" xfId="0" applyFill="1" applyAlignment="1">
      <alignment vertical="center"/>
    </xf>
    <xf numFmtId="0" fontId="26" fillId="0" borderId="8" xfId="0" applyFont="1" applyBorder="1"/>
    <xf numFmtId="0" fontId="15" fillId="0" borderId="30" xfId="0" applyFont="1" applyBorder="1" applyAlignment="1">
      <alignment horizontal="right" vertical="center" wrapText="1"/>
    </xf>
    <xf numFmtId="0" fontId="8" fillId="0" borderId="0" xfId="0" applyFont="1"/>
    <xf numFmtId="1" fontId="15" fillId="7" borderId="26" xfId="0" applyNumberFormat="1" applyFont="1" applyFill="1" applyBorder="1" applyAlignment="1">
      <alignment wrapText="1"/>
    </xf>
    <xf numFmtId="0" fontId="29" fillId="0" borderId="0" xfId="0" applyFont="1"/>
    <xf numFmtId="0" fontId="24" fillId="0" borderId="22" xfId="0" applyFont="1" applyBorder="1" applyAlignment="1" applyProtection="1">
      <alignment horizontal="left" vertical="top" wrapText="1"/>
      <protection locked="0"/>
    </xf>
    <xf numFmtId="0" fontId="24" fillId="0" borderId="23" xfId="0" applyFont="1" applyBorder="1" applyAlignment="1" applyProtection="1">
      <alignment horizontal="left" vertical="top" wrapText="1"/>
      <protection locked="0"/>
    </xf>
    <xf numFmtId="0" fontId="0" fillId="0" borderId="26" xfId="1" applyNumberFormat="1" applyFont="1" applyBorder="1" applyAlignment="1" applyProtection="1">
      <alignment horizontal="right"/>
    </xf>
    <xf numFmtId="0" fontId="24" fillId="0" borderId="0" xfId="0" applyFont="1" applyBorder="1" applyAlignment="1" applyProtection="1">
      <alignment horizontal="left" vertical="top" wrapText="1"/>
      <protection locked="0"/>
    </xf>
    <xf numFmtId="0" fontId="27" fillId="0" borderId="0" xfId="0" applyFont="1" applyAlignment="1">
      <alignment wrapText="1"/>
    </xf>
    <xf numFmtId="0" fontId="7" fillId="0" borderId="2" xfId="5" applyFont="1" applyBorder="1"/>
    <xf numFmtId="0" fontId="0" fillId="0" borderId="58" xfId="0" applyBorder="1"/>
    <xf numFmtId="0" fontId="0" fillId="0" borderId="0" xfId="0" applyBorder="1"/>
    <xf numFmtId="0" fontId="0" fillId="0" borderId="60" xfId="0" applyBorder="1"/>
    <xf numFmtId="0" fontId="0" fillId="0" borderId="61" xfId="0" applyBorder="1"/>
    <xf numFmtId="0" fontId="0" fillId="0" borderId="62" xfId="0" applyBorder="1"/>
    <xf numFmtId="0" fontId="0" fillId="0" borderId="63" xfId="0" applyBorder="1"/>
    <xf numFmtId="0" fontId="15" fillId="0" borderId="0" xfId="0" applyFont="1" applyBorder="1" applyAlignment="1">
      <alignment horizontal="right" vertical="center"/>
    </xf>
    <xf numFmtId="0" fontId="0" fillId="0" borderId="64" xfId="0" applyBorder="1"/>
    <xf numFmtId="0" fontId="15" fillId="0" borderId="0" xfId="0" applyFont="1" applyBorder="1" applyAlignment="1">
      <alignment horizontal="center" vertical="center"/>
    </xf>
    <xf numFmtId="0" fontId="0" fillId="0" borderId="65" xfId="0" applyBorder="1"/>
    <xf numFmtId="0" fontId="15" fillId="0" borderId="58" xfId="0" applyFont="1" applyBorder="1" applyAlignment="1">
      <alignment horizontal="center" vertical="center"/>
    </xf>
    <xf numFmtId="0" fontId="0" fillId="0" borderId="66" xfId="0" applyBorder="1"/>
    <xf numFmtId="0" fontId="15" fillId="0" borderId="0" xfId="0" applyFont="1" applyBorder="1" applyAlignment="1">
      <alignment vertical="center"/>
    </xf>
    <xf numFmtId="14" fontId="15" fillId="0" borderId="59" xfId="0" applyNumberFormat="1" applyFont="1" applyBorder="1" applyAlignment="1">
      <alignment horizontal="center" vertical="center"/>
    </xf>
    <xf numFmtId="0" fontId="0" fillId="0" borderId="26" xfId="0" applyFill="1" applyBorder="1" applyAlignment="1" applyProtection="1">
      <alignment horizontal="center"/>
      <protection locked="0"/>
    </xf>
    <xf numFmtId="0" fontId="21" fillId="0" borderId="62" xfId="0" applyFont="1" applyBorder="1" applyAlignment="1">
      <alignment horizontal="center" vertical="center"/>
    </xf>
    <xf numFmtId="0" fontId="21" fillId="0" borderId="64"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0" fillId="0" borderId="26" xfId="0" applyFill="1" applyBorder="1" applyAlignment="1" applyProtection="1">
      <alignment horizontal="center"/>
    </xf>
    <xf numFmtId="0" fontId="0" fillId="7" borderId="59" xfId="0" applyFill="1" applyBorder="1" applyAlignment="1">
      <alignment horizontal="center"/>
    </xf>
    <xf numFmtId="0" fontId="21" fillId="0" borderId="66" xfId="0" applyFont="1" applyBorder="1" applyAlignment="1">
      <alignment horizontal="center" vertical="center"/>
    </xf>
    <xf numFmtId="14" fontId="0" fillId="0" borderId="0" xfId="0" quotePrefix="1" applyNumberFormat="1" applyProtection="1">
      <protection locked="0"/>
    </xf>
    <xf numFmtId="0" fontId="0" fillId="7" borderId="59" xfId="0" applyFill="1" applyBorder="1" applyAlignment="1" applyProtection="1">
      <alignment horizontal="center"/>
    </xf>
    <xf numFmtId="0" fontId="0" fillId="7" borderId="59" xfId="0" applyFill="1" applyBorder="1" applyAlignment="1" applyProtection="1">
      <alignment horizontal="center"/>
      <protection locked="0"/>
    </xf>
    <xf numFmtId="0" fontId="21" fillId="0" borderId="61" xfId="0" applyFont="1" applyBorder="1" applyAlignment="1">
      <alignment horizontal="center" vertical="center"/>
    </xf>
    <xf numFmtId="0" fontId="21" fillId="0" borderId="0" xfId="0" applyFont="1" applyBorder="1" applyAlignment="1">
      <alignment horizontal="center" vertical="center"/>
    </xf>
    <xf numFmtId="0" fontId="21" fillId="0" borderId="58" xfId="0" applyFont="1" applyBorder="1" applyAlignment="1">
      <alignment horizontal="center" vertical="center"/>
    </xf>
    <xf numFmtId="0" fontId="27" fillId="0" borderId="0" xfId="0" applyFont="1" applyProtection="1"/>
    <xf numFmtId="0" fontId="0" fillId="0" borderId="0" xfId="0" applyProtection="1"/>
    <xf numFmtId="1" fontId="13" fillId="2" borderId="16"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0" fontId="0" fillId="0" borderId="0" xfId="0" applyBorder="1" applyAlignment="1" applyProtection="1">
      <alignment horizontal="center"/>
      <protection locked="0"/>
    </xf>
    <xf numFmtId="0" fontId="0" fillId="5" borderId="17"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0" fillId="5" borderId="18" xfId="0" applyFill="1" applyBorder="1" applyProtection="1">
      <protection locked="0"/>
    </xf>
    <xf numFmtId="0" fontId="22" fillId="5" borderId="18" xfId="2" applyFill="1" applyBorder="1" applyAlignment="1" applyProtection="1">
      <alignment vertical="center"/>
      <protection locked="0"/>
    </xf>
    <xf numFmtId="0" fontId="22" fillId="5" borderId="18" xfId="2" applyFill="1" applyBorder="1" applyProtection="1">
      <protection locked="0"/>
    </xf>
    <xf numFmtId="0" fontId="0" fillId="0" borderId="18" xfId="0" applyBorder="1" applyAlignment="1" applyProtection="1">
      <alignment vertical="center"/>
      <protection locked="0"/>
    </xf>
    <xf numFmtId="0" fontId="0" fillId="0" borderId="18" xfId="0" applyBorder="1" applyProtection="1">
      <protection locked="0"/>
    </xf>
    <xf numFmtId="0" fontId="0" fillId="0" borderId="18" xfId="0" applyBorder="1" applyAlignment="1" applyProtection="1">
      <alignment wrapText="1"/>
      <protection locked="0"/>
    </xf>
    <xf numFmtId="0" fontId="0" fillId="0" borderId="18" xfId="0" applyBorder="1" applyAlignment="1" applyProtection="1">
      <alignment vertical="center" wrapText="1"/>
      <protection locked="0"/>
    </xf>
    <xf numFmtId="0" fontId="0" fillId="0" borderId="19" xfId="0" applyBorder="1" applyProtection="1">
      <protection locked="0"/>
    </xf>
    <xf numFmtId="0" fontId="0" fillId="0" borderId="0" xfId="0" applyProtection="1">
      <protection locked="0"/>
    </xf>
    <xf numFmtId="0" fontId="0" fillId="5" borderId="20"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8" xfId="0" applyFill="1" applyBorder="1" applyProtection="1">
      <protection locked="0"/>
    </xf>
    <xf numFmtId="0" fontId="22" fillId="5" borderId="8" xfId="2" applyFill="1" applyBorder="1" applyAlignment="1" applyProtection="1">
      <alignment vertical="center"/>
      <protection locked="0"/>
    </xf>
    <xf numFmtId="0" fontId="22" fillId="5" borderId="8" xfId="2" applyFill="1" applyBorder="1" applyProtection="1">
      <protection locked="0"/>
    </xf>
    <xf numFmtId="0" fontId="0" fillId="0" borderId="8" xfId="0" applyBorder="1" applyAlignment="1" applyProtection="1">
      <alignment vertical="center"/>
      <protection locked="0"/>
    </xf>
    <xf numFmtId="0" fontId="0" fillId="0" borderId="8" xfId="0" applyBorder="1" applyProtection="1">
      <protection locked="0"/>
    </xf>
    <xf numFmtId="0" fontId="0" fillId="0" borderId="8" xfId="0" applyBorder="1" applyAlignment="1" applyProtection="1">
      <alignment wrapText="1"/>
      <protection locked="0"/>
    </xf>
    <xf numFmtId="0" fontId="0" fillId="0" borderId="8" xfId="0" applyBorder="1" applyAlignment="1" applyProtection="1">
      <alignment vertical="center" wrapText="1"/>
      <protection locked="0"/>
    </xf>
    <xf numFmtId="0" fontId="0" fillId="0" borderId="21" xfId="0" applyBorder="1" applyProtection="1">
      <protection locked="0"/>
    </xf>
    <xf numFmtId="0" fontId="0" fillId="0" borderId="0" xfId="0" applyAlignment="1" applyProtection="1">
      <alignment horizontal="right"/>
      <protection locked="0"/>
    </xf>
    <xf numFmtId="0" fontId="11" fillId="0" borderId="0" xfId="0" applyFont="1" applyProtection="1">
      <protection locked="0"/>
    </xf>
    <xf numFmtId="0" fontId="21" fillId="0" borderId="0" xfId="0" applyFont="1" applyAlignment="1" applyProtection="1">
      <alignment horizontal="center"/>
      <protection locked="0"/>
    </xf>
    <xf numFmtId="0" fontId="25" fillId="0" borderId="0" xfId="0" applyFont="1" applyAlignment="1" applyProtection="1">
      <alignment horizontal="center"/>
      <protection locked="0"/>
    </xf>
    <xf numFmtId="0" fontId="23" fillId="0" borderId="1" xfId="0" applyFont="1" applyBorder="1" applyProtection="1">
      <protection locked="0"/>
    </xf>
    <xf numFmtId="0" fontId="11" fillId="0" borderId="14" xfId="0" applyFont="1" applyBorder="1" applyProtection="1">
      <protection locked="0"/>
    </xf>
    <xf numFmtId="0" fontId="11" fillId="0" borderId="15" xfId="0" applyFont="1" applyBorder="1" applyProtection="1">
      <protection locked="0"/>
    </xf>
    <xf numFmtId="0" fontId="11" fillId="0" borderId="9" xfId="0" applyFont="1" applyBorder="1" applyAlignment="1" applyProtection="1">
      <alignment horizontal="right"/>
      <protection locked="0"/>
    </xf>
    <xf numFmtId="0" fontId="0" fillId="0" borderId="0" xfId="0" applyBorder="1" applyProtection="1">
      <protection locked="0"/>
    </xf>
    <xf numFmtId="0" fontId="11" fillId="0" borderId="2" xfId="0" applyFont="1" applyBorder="1" applyProtection="1">
      <protection locked="0"/>
    </xf>
    <xf numFmtId="0" fontId="11" fillId="0" borderId="9" xfId="0" applyFont="1" applyBorder="1" applyProtection="1">
      <protection locked="0"/>
    </xf>
    <xf numFmtId="0" fontId="11" fillId="0" borderId="0" xfId="0" applyFont="1" applyBorder="1" applyProtection="1">
      <protection locked="0"/>
    </xf>
    <xf numFmtId="0" fontId="11" fillId="0" borderId="0" xfId="0" applyFont="1" applyAlignment="1" applyProtection="1">
      <alignment horizontal="center"/>
      <protection locked="0"/>
    </xf>
    <xf numFmtId="0" fontId="11" fillId="0" borderId="0" xfId="0" applyFont="1" applyBorder="1" applyAlignment="1" applyProtection="1">
      <alignment horizontal="right"/>
      <protection locked="0"/>
    </xf>
    <xf numFmtId="1" fontId="13" fillId="0" borderId="0" xfId="0" applyNumberFormat="1" applyFont="1" applyAlignment="1" applyProtection="1">
      <alignment horizontal="center" vertical="center" wrapText="1"/>
      <protection locked="0"/>
    </xf>
    <xf numFmtId="0" fontId="14" fillId="0" borderId="26" xfId="0" applyFont="1" applyBorder="1" applyProtection="1">
      <protection locked="0"/>
    </xf>
    <xf numFmtId="164" fontId="14" fillId="0" borderId="26" xfId="0" applyNumberFormat="1" applyFont="1" applyBorder="1" applyAlignment="1" applyProtection="1">
      <alignment horizontal="right"/>
      <protection locked="0"/>
    </xf>
    <xf numFmtId="164" fontId="0" fillId="0" borderId="26" xfId="0" applyNumberFormat="1" applyBorder="1" applyAlignment="1" applyProtection="1">
      <alignment horizontal="right"/>
      <protection locked="0"/>
    </xf>
    <xf numFmtId="1" fontId="14" fillId="0" borderId="26" xfId="0" applyNumberFormat="1" applyFont="1" applyBorder="1" applyAlignment="1" applyProtection="1">
      <alignment horizontal="left"/>
      <protection locked="0"/>
    </xf>
    <xf numFmtId="0" fontId="23" fillId="0" borderId="0" xfId="0" applyFont="1" applyBorder="1" applyProtection="1">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25" fillId="0" borderId="67" xfId="0" applyFont="1" applyBorder="1" applyAlignment="1" applyProtection="1">
      <alignment horizontal="center"/>
      <protection locked="0"/>
    </xf>
    <xf numFmtId="0" fontId="25" fillId="0" borderId="52" xfId="0" applyFont="1" applyBorder="1" applyAlignment="1" applyProtection="1">
      <alignment horizontal="center"/>
      <protection locked="0"/>
    </xf>
    <xf numFmtId="0" fontId="25" fillId="0" borderId="68" xfId="0" applyFont="1" applyBorder="1" applyAlignment="1" applyProtection="1">
      <alignment horizontal="center"/>
      <protection locked="0"/>
    </xf>
    <xf numFmtId="0" fontId="11" fillId="0" borderId="69" xfId="0" applyFont="1" applyBorder="1" applyProtection="1">
      <protection locked="0"/>
    </xf>
    <xf numFmtId="0" fontId="0" fillId="0" borderId="70" xfId="0" applyBorder="1" applyAlignment="1" applyProtection="1">
      <alignment horizontal="center"/>
      <protection locked="0"/>
    </xf>
    <xf numFmtId="0" fontId="0" fillId="0" borderId="69" xfId="0" applyBorder="1" applyProtection="1">
      <protection locked="0"/>
    </xf>
    <xf numFmtId="0" fontId="0" fillId="0" borderId="70" xfId="0" applyBorder="1" applyAlignment="1" applyProtection="1">
      <alignment horizontal="right"/>
      <protection locked="0"/>
    </xf>
    <xf numFmtId="0" fontId="15" fillId="0" borderId="26" xfId="0" applyFont="1" applyBorder="1" applyAlignment="1" applyProtection="1">
      <alignment horizontal="left" vertical="center"/>
      <protection locked="0"/>
    </xf>
    <xf numFmtId="0" fontId="15" fillId="0" borderId="26" xfId="0" applyFont="1" applyBorder="1" applyAlignment="1" applyProtection="1">
      <alignment vertical="center"/>
      <protection locked="0"/>
    </xf>
    <xf numFmtId="0" fontId="0" fillId="6" borderId="26" xfId="0" applyFill="1" applyBorder="1" applyAlignment="1" applyProtection="1">
      <alignment horizontal="center"/>
      <protection locked="0"/>
    </xf>
    <xf numFmtId="0" fontId="0" fillId="8" borderId="26" xfId="0" applyFill="1" applyBorder="1" applyAlignment="1" applyProtection="1">
      <alignment horizontal="center"/>
      <protection locked="0"/>
    </xf>
    <xf numFmtId="1" fontId="13" fillId="4" borderId="26" xfId="0" applyNumberFormat="1" applyFont="1" applyFill="1" applyBorder="1" applyAlignment="1" applyProtection="1">
      <alignment horizontal="center" vertical="center" wrapText="1"/>
      <protection locked="0"/>
    </xf>
    <xf numFmtId="1" fontId="14" fillId="0" borderId="26" xfId="0" applyNumberFormat="1" applyFont="1" applyBorder="1" applyProtection="1">
      <protection locked="0"/>
    </xf>
    <xf numFmtId="164" fontId="0" fillId="0" borderId="26" xfId="0" applyNumberFormat="1" applyBorder="1" applyProtection="1">
      <protection locked="0"/>
    </xf>
    <xf numFmtId="164" fontId="0" fillId="0" borderId="71" xfId="0" applyNumberFormat="1" applyBorder="1" applyAlignment="1" applyProtection="1">
      <alignment horizontal="right"/>
      <protection locked="0"/>
    </xf>
    <xf numFmtId="0" fontId="21" fillId="0" borderId="0" xfId="0" applyFont="1" applyAlignment="1" applyProtection="1">
      <protection locked="0"/>
    </xf>
    <xf numFmtId="0" fontId="15" fillId="0" borderId="27" xfId="0" applyFont="1" applyBorder="1" applyAlignment="1" applyProtection="1">
      <alignment horizontal="left" vertical="center"/>
      <protection locked="0"/>
    </xf>
    <xf numFmtId="0" fontId="0" fillId="0" borderId="27" xfId="0" applyBorder="1" applyAlignment="1" applyProtection="1">
      <alignment horizontal="center" vertical="center"/>
      <protection locked="0"/>
    </xf>
    <xf numFmtId="1" fontId="13" fillId="4" borderId="41" xfId="0" applyNumberFormat="1" applyFont="1" applyFill="1" applyBorder="1" applyAlignment="1" applyProtection="1">
      <alignment vertical="center" wrapText="1"/>
      <protection locked="0"/>
    </xf>
    <xf numFmtId="1" fontId="13" fillId="4" borderId="44" xfId="0" applyNumberFormat="1" applyFont="1" applyFill="1" applyBorder="1" applyAlignment="1" applyProtection="1">
      <alignment vertical="center" wrapText="1"/>
      <protection locked="0"/>
    </xf>
    <xf numFmtId="0" fontId="0" fillId="0" borderId="27" xfId="0" applyBorder="1" applyAlignment="1" applyProtection="1">
      <alignment horizontal="center"/>
      <protection locked="0"/>
    </xf>
    <xf numFmtId="0" fontId="15" fillId="0" borderId="27" xfId="0" applyFont="1" applyBorder="1" applyAlignment="1" applyProtection="1">
      <alignment vertical="center"/>
      <protection locked="0"/>
    </xf>
    <xf numFmtId="0" fontId="25" fillId="0" borderId="46" xfId="0" applyFont="1" applyBorder="1" applyAlignment="1" applyProtection="1">
      <protection locked="0"/>
    </xf>
    <xf numFmtId="0" fontId="26" fillId="0" borderId="0" xfId="0" applyFont="1" applyProtection="1">
      <protection hidden="1"/>
    </xf>
    <xf numFmtId="0" fontId="26" fillId="3" borderId="0" xfId="0" applyFont="1" applyFill="1"/>
    <xf numFmtId="164" fontId="33" fillId="0" borderId="18" xfId="0" applyNumberFormat="1" applyFont="1" applyBorder="1" applyProtection="1">
      <protection locked="0"/>
    </xf>
    <xf numFmtId="0" fontId="28" fillId="0" borderId="0" xfId="0" applyFont="1" applyAlignment="1" applyProtection="1">
      <protection locked="0"/>
    </xf>
    <xf numFmtId="0" fontId="0" fillId="0" borderId="0" xfId="0" quotePrefix="1" applyAlignment="1" applyProtection="1">
      <alignment horizontal="left"/>
      <protection locked="0"/>
    </xf>
    <xf numFmtId="0" fontId="15" fillId="0" borderId="0" xfId="0" applyFont="1" applyAlignment="1" applyProtection="1">
      <alignment horizontal="left"/>
      <protection locked="0"/>
    </xf>
    <xf numFmtId="0" fontId="0" fillId="0" borderId="0" xfId="0" applyBorder="1" applyAlignment="1" applyProtection="1">
      <alignment horizontal="right"/>
      <protection locked="0"/>
    </xf>
    <xf numFmtId="0" fontId="6" fillId="0" borderId="2" xfId="5" applyFont="1" applyBorder="1"/>
    <xf numFmtId="0" fontId="6" fillId="0" borderId="2" xfId="6" applyBorder="1"/>
    <xf numFmtId="0" fontId="5" fillId="0" borderId="2" xfId="5" applyFont="1" applyBorder="1"/>
    <xf numFmtId="0" fontId="0" fillId="0" borderId="41" xfId="0" applyFill="1" applyBorder="1" applyAlignment="1" applyProtection="1">
      <alignment horizontal="center"/>
    </xf>
    <xf numFmtId="0" fontId="4" fillId="0" borderId="2" xfId="5" applyFont="1" applyBorder="1"/>
    <xf numFmtId="0" fontId="10" fillId="0" borderId="0" xfId="5" applyAlignment="1">
      <alignment wrapText="1"/>
    </xf>
    <xf numFmtId="0" fontId="3" fillId="0" borderId="0" xfId="5" applyFont="1"/>
    <xf numFmtId="0" fontId="3" fillId="0" borderId="2" xfId="5" applyFont="1" applyBorder="1" applyAlignment="1">
      <alignment wrapText="1"/>
    </xf>
    <xf numFmtId="0" fontId="0" fillId="0" borderId="18" xfId="0" applyBorder="1"/>
    <xf numFmtId="0" fontId="0" fillId="0" borderId="17" xfId="0" applyBorder="1"/>
    <xf numFmtId="0" fontId="0" fillId="5"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horizontal="center" vertical="center"/>
    </xf>
    <xf numFmtId="0" fontId="2" fillId="0" borderId="2" xfId="5" applyFont="1" applyBorder="1"/>
    <xf numFmtId="0" fontId="0" fillId="0" borderId="26" xfId="1" applyNumberFormat="1" applyFont="1" applyBorder="1" applyAlignment="1" applyProtection="1">
      <alignment horizontal="right"/>
      <protection locked="0"/>
    </xf>
    <xf numFmtId="0" fontId="0" fillId="0" borderId="41" xfId="0" applyFill="1" applyBorder="1" applyAlignment="1" applyProtection="1">
      <alignment horizontal="center"/>
      <protection locked="0"/>
    </xf>
    <xf numFmtId="0" fontId="15" fillId="6" borderId="30"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0" borderId="26" xfId="0" applyBorder="1" applyAlignment="1" applyProtection="1">
      <alignment vertical="top" wrapText="1"/>
      <protection locked="0"/>
    </xf>
    <xf numFmtId="0" fontId="0" fillId="0" borderId="31" xfId="0" applyBorder="1" applyAlignment="1" applyProtection="1">
      <alignment vertical="top" wrapText="1"/>
      <protection locked="0"/>
    </xf>
    <xf numFmtId="0" fontId="24" fillId="0" borderId="26" xfId="0" applyFont="1" applyBorder="1" applyAlignment="1" applyProtection="1">
      <alignment horizontal="center" vertical="center" wrapText="1"/>
      <protection locked="0"/>
    </xf>
    <xf numFmtId="0" fontId="24" fillId="0" borderId="26" xfId="0" applyFont="1" applyBorder="1" applyAlignment="1" applyProtection="1">
      <alignment horizontal="center"/>
      <protection locked="0"/>
    </xf>
    <xf numFmtId="0" fontId="19" fillId="4" borderId="16" xfId="0" applyFont="1" applyFill="1" applyBorder="1" applyAlignment="1">
      <alignment horizontal="center"/>
    </xf>
    <xf numFmtId="0" fontId="19" fillId="4" borderId="24" xfId="0" applyFont="1" applyFill="1" applyBorder="1" applyAlignment="1">
      <alignment horizontal="center"/>
    </xf>
    <xf numFmtId="0" fontId="19" fillId="4" borderId="25" xfId="0" applyFont="1" applyFill="1" applyBorder="1" applyAlignment="1">
      <alignment horizontal="center"/>
    </xf>
    <xf numFmtId="0" fontId="24" fillId="0" borderId="48" xfId="0" applyFont="1" applyBorder="1" applyAlignment="1" applyProtection="1">
      <alignment horizontal="center" vertical="center" wrapText="1"/>
      <protection locked="0"/>
    </xf>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0" borderId="0" xfId="0" applyFont="1" applyAlignment="1">
      <alignment horizontal="right" vertical="center"/>
    </xf>
    <xf numFmtId="0" fontId="15" fillId="0" borderId="70" xfId="0" applyFont="1" applyBorder="1" applyAlignment="1">
      <alignment horizontal="right" vertical="center"/>
    </xf>
    <xf numFmtId="0" fontId="24" fillId="0" borderId="17" xfId="0" applyFont="1" applyBorder="1" applyAlignment="1" applyProtection="1">
      <alignment horizontal="left" vertical="top" wrapText="1"/>
      <protection locked="0"/>
    </xf>
    <xf numFmtId="0" fontId="24" fillId="0" borderId="18"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23"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21" xfId="0" applyFont="1" applyBorder="1" applyAlignment="1" applyProtection="1">
      <alignment horizontal="left" vertical="top" wrapText="1"/>
      <protection locked="0"/>
    </xf>
    <xf numFmtId="0" fontId="19" fillId="4" borderId="17" xfId="0" applyFont="1" applyFill="1" applyBorder="1" applyAlignment="1">
      <alignment horizontal="center"/>
    </xf>
    <xf numFmtId="0" fontId="19" fillId="4" borderId="18" xfId="0" applyFont="1" applyFill="1" applyBorder="1" applyAlignment="1">
      <alignment horizontal="center"/>
    </xf>
    <xf numFmtId="0" fontId="19" fillId="4" borderId="19" xfId="0" applyFont="1" applyFill="1" applyBorder="1" applyAlignment="1">
      <alignment horizontal="center"/>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30" fillId="0" borderId="2" xfId="0" applyFont="1" applyFill="1" applyBorder="1" applyAlignment="1" applyProtection="1">
      <alignment horizontal="center" vertical="center" wrapText="1"/>
      <protection locked="0"/>
    </xf>
    <xf numFmtId="0" fontId="21" fillId="0" borderId="2" xfId="0" applyFont="1" applyBorder="1" applyAlignment="1">
      <alignment horizontal="center"/>
    </xf>
    <xf numFmtId="0" fontId="19" fillId="4" borderId="2" xfId="0" applyFont="1" applyFill="1" applyBorder="1" applyAlignment="1">
      <alignment horizontal="center"/>
    </xf>
    <xf numFmtId="170" fontId="24" fillId="6" borderId="26" xfId="0" applyNumberFormat="1" applyFont="1" applyFill="1" applyBorder="1" applyAlignment="1">
      <alignment horizontal="center"/>
    </xf>
    <xf numFmtId="1" fontId="19" fillId="4" borderId="27" xfId="0" applyNumberFormat="1" applyFont="1" applyFill="1" applyBorder="1" applyAlignment="1">
      <alignment horizontal="center" vertical="center" wrapText="1"/>
    </xf>
    <xf numFmtId="1" fontId="19" fillId="4" borderId="26" xfId="0" applyNumberFormat="1" applyFont="1" applyFill="1" applyBorder="1" applyAlignment="1">
      <alignment horizontal="center" vertical="center" wrapText="1"/>
    </xf>
    <xf numFmtId="1" fontId="19" fillId="4" borderId="40" xfId="0" applyNumberFormat="1" applyFont="1" applyFill="1" applyBorder="1" applyAlignment="1">
      <alignment horizontal="center" vertical="center" wrapText="1"/>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3" xfId="0" applyFont="1" applyBorder="1" applyAlignment="1">
      <alignment horizontal="center" vertical="center"/>
    </xf>
    <xf numFmtId="0" fontId="21" fillId="0" borderId="0" xfId="0" applyFont="1" applyBorder="1" applyAlignment="1">
      <alignment horizontal="center" vertical="center"/>
    </xf>
    <xf numFmtId="0" fontId="21" fillId="0" borderId="65" xfId="0" applyFont="1" applyBorder="1" applyAlignment="1">
      <alignment horizontal="center" vertical="center"/>
    </xf>
    <xf numFmtId="0" fontId="21"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0" fontId="28" fillId="10" borderId="2" xfId="5" applyFont="1" applyFill="1" applyBorder="1" applyAlignment="1">
      <alignment horizontal="center" vertical="center" textRotation="90"/>
    </xf>
    <xf numFmtId="0" fontId="28" fillId="10" borderId="2" xfId="5" applyFont="1" applyFill="1" applyBorder="1" applyAlignment="1">
      <alignment horizontal="center" vertical="center" textRotation="90" wrapText="1"/>
    </xf>
    <xf numFmtId="0" fontId="0" fillId="0" borderId="41" xfId="0" applyBorder="1" applyAlignment="1">
      <alignment horizontal="left" wrapText="1"/>
    </xf>
    <xf numFmtId="0" fontId="0" fillId="0" borderId="50" xfId="0" applyBorder="1" applyAlignment="1">
      <alignment horizontal="left" wrapText="1"/>
    </xf>
    <xf numFmtId="0" fontId="0" fillId="0" borderId="45" xfId="0" applyBorder="1" applyAlignment="1">
      <alignment horizontal="left" wrapText="1"/>
    </xf>
    <xf numFmtId="1" fontId="13" fillId="4" borderId="39" xfId="0" applyNumberFormat="1" applyFont="1" applyFill="1" applyBorder="1" applyAlignment="1">
      <alignment horizontal="center" vertical="center" wrapText="1"/>
    </xf>
    <xf numFmtId="1" fontId="13" fillId="4" borderId="12" xfId="0" applyNumberFormat="1" applyFont="1" applyFill="1" applyBorder="1" applyAlignment="1">
      <alignment horizontal="center" vertical="center" wrapText="1"/>
    </xf>
    <xf numFmtId="1" fontId="13" fillId="4" borderId="9" xfId="0" applyNumberFormat="1" applyFont="1" applyFill="1" applyBorder="1" applyAlignment="1">
      <alignment horizontal="center" vertical="center" wrapText="1"/>
    </xf>
    <xf numFmtId="0" fontId="15" fillId="0" borderId="22" xfId="0" applyFont="1" applyBorder="1" applyAlignment="1">
      <alignment horizontal="center" vertical="center"/>
    </xf>
    <xf numFmtId="0" fontId="15" fillId="0" borderId="53" xfId="0" applyFont="1" applyBorder="1" applyAlignment="1">
      <alignment horizontal="center" vertical="center"/>
    </xf>
    <xf numFmtId="0" fontId="15" fillId="0" borderId="41" xfId="0" applyFont="1" applyBorder="1" applyAlignment="1">
      <alignment horizontal="right" vertical="center"/>
    </xf>
    <xf numFmtId="0" fontId="15" fillId="0" borderId="56" xfId="0" applyFont="1" applyBorder="1" applyAlignment="1">
      <alignment horizontal="right"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horizontal="left" vertical="top" wrapText="1"/>
    </xf>
    <xf numFmtId="0" fontId="0" fillId="0" borderId="21" xfId="0" applyBorder="1" applyAlignment="1">
      <alignment horizontal="left" vertical="top" wrapText="1"/>
    </xf>
    <xf numFmtId="0" fontId="13" fillId="4" borderId="16" xfId="0" applyFont="1" applyFill="1" applyBorder="1" applyAlignment="1">
      <alignment horizontal="center"/>
    </xf>
    <xf numFmtId="0" fontId="13" fillId="4" borderId="24" xfId="0" applyFont="1" applyFill="1" applyBorder="1" applyAlignment="1">
      <alignment horizontal="center"/>
    </xf>
    <xf numFmtId="0" fontId="13" fillId="4" borderId="25" xfId="0" applyFont="1" applyFill="1" applyBorder="1" applyAlignment="1">
      <alignment horizontal="center"/>
    </xf>
    <xf numFmtId="0" fontId="0" fillId="0" borderId="48" xfId="0" applyBorder="1" applyAlignment="1">
      <alignment horizontal="left" wrapText="1"/>
    </xf>
    <xf numFmtId="0" fontId="0" fillId="0" borderId="49" xfId="0" applyBorder="1" applyAlignment="1">
      <alignment horizontal="left" wrapText="1"/>
    </xf>
    <xf numFmtId="0" fontId="13" fillId="4" borderId="16" xfId="0" applyFont="1" applyFill="1" applyBorder="1" applyAlignment="1">
      <alignment horizontal="center" wrapText="1"/>
    </xf>
    <xf numFmtId="0" fontId="13" fillId="4" borderId="24" xfId="0" applyFont="1" applyFill="1" applyBorder="1" applyAlignment="1">
      <alignment horizontal="center" wrapText="1"/>
    </xf>
    <xf numFmtId="0" fontId="13" fillId="4" borderId="25" xfId="0" applyFont="1" applyFill="1" applyBorder="1" applyAlignment="1">
      <alignment horizontal="center" wrapText="1"/>
    </xf>
    <xf numFmtId="0" fontId="35" fillId="4" borderId="39"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9" xfId="0" applyFont="1" applyFill="1" applyBorder="1" applyAlignment="1">
      <alignment horizontal="center" vertical="center"/>
    </xf>
    <xf numFmtId="0" fontId="13" fillId="5" borderId="18" xfId="2" applyFont="1" applyFill="1" applyBorder="1" applyAlignment="1" applyProtection="1">
      <alignment horizontal="right" vertical="center" wrapText="1"/>
      <protection locked="0"/>
    </xf>
    <xf numFmtId="0" fontId="13" fillId="5" borderId="8" xfId="2" applyFont="1" applyFill="1" applyBorder="1" applyAlignment="1" applyProtection="1">
      <alignment horizontal="right" vertical="center" wrapText="1"/>
      <protection locked="0"/>
    </xf>
    <xf numFmtId="0" fontId="18" fillId="0" borderId="0" xfId="0" applyFont="1" applyAlignment="1">
      <alignment horizontal="center" vertical="center"/>
    </xf>
    <xf numFmtId="0" fontId="13" fillId="3" borderId="0" xfId="0" applyFont="1" applyFill="1"/>
    <xf numFmtId="0" fontId="27" fillId="3" borderId="0" xfId="0" applyFont="1" applyFill="1"/>
    <xf numFmtId="0" fontId="13" fillId="3" borderId="18" xfId="0" applyFont="1" applyFill="1" applyBorder="1" applyAlignment="1" applyProtection="1">
      <alignment horizontal="center"/>
      <protection locked="0"/>
    </xf>
  </cellXfs>
  <cellStyles count="7">
    <cellStyle name="Comma" xfId="1" builtinId="3"/>
    <cellStyle name="Currency" xfId="3" builtinId="4"/>
    <cellStyle name="Currency 2" xfId="4" xr:uid="{FC2309FC-64AB-4AAA-A980-0D5F92FF75FC}"/>
    <cellStyle name="Hyperlink" xfId="2" builtinId="8"/>
    <cellStyle name="Normal" xfId="0" builtinId="0"/>
    <cellStyle name="Normal 2" xfId="5" xr:uid="{96CDFF2E-888F-46C2-848F-9ECF925A615D}"/>
    <cellStyle name="Normal 2 2" xfId="6" xr:uid="{515D1F07-61CC-4E5E-9A8F-14C1C6265B51}"/>
  </cellStyles>
  <dxfs count="24">
    <dxf>
      <font>
        <color rgb="FF9C0006"/>
      </font>
      <fill>
        <patternFill>
          <bgColor rgb="FFFFC7CE"/>
        </patternFill>
      </fill>
    </dxf>
    <dxf>
      <font>
        <color rgb="FF9C0006"/>
      </font>
      <fill>
        <patternFill>
          <bgColor rgb="FFFFC7CE"/>
        </patternFill>
      </fill>
    </dxf>
    <dxf>
      <border>
        <left style="thin">
          <color rgb="FFFF0000"/>
        </left>
        <right style="thin">
          <color rgb="FFFF0000"/>
        </right>
        <top style="thin">
          <color rgb="FFFF0000"/>
        </top>
        <bottom style="thin">
          <color rgb="FFFF0000"/>
        </bottom>
        <vertical/>
        <horizontal/>
      </border>
    </dxf>
    <dxf>
      <fill>
        <patternFill patternType="solid">
          <bgColor theme="2" tint="-0.24994659260841701"/>
        </patternFill>
      </fill>
    </dxf>
    <dxf>
      <fill>
        <patternFill>
          <bgColor theme="2" tint="-0.24994659260841701"/>
        </patternFill>
      </fill>
    </dxf>
    <dxf>
      <border>
        <left style="thin">
          <color rgb="FFFF0000"/>
        </left>
        <right style="thin">
          <color rgb="FFFF0000"/>
        </right>
        <top style="thin">
          <color rgb="FFFF0000"/>
        </top>
        <bottom style="thin">
          <color rgb="FFFF0000"/>
        </bottom>
        <vertical/>
        <horizontal/>
      </border>
    </dxf>
    <dxf>
      <fill>
        <patternFill patternType="solid">
          <bgColor theme="2" tint="-0.24994659260841701"/>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border>
        <left style="thin">
          <color theme="2"/>
        </left>
        <right style="thin">
          <color theme="2"/>
        </right>
        <top style="thin">
          <color theme="2"/>
        </top>
        <bottom style="thin">
          <color theme="2"/>
        </bottom>
        <vertical/>
        <horizontal/>
      </border>
    </dxf>
    <dxf>
      <fill>
        <patternFill>
          <bgColor theme="2" tint="-0.24994659260841701"/>
        </patternFill>
      </fill>
      <border>
        <left style="thin">
          <color theme="2"/>
        </left>
        <right style="thin">
          <color theme="2"/>
        </right>
        <top style="thin">
          <color theme="2"/>
        </top>
        <bottom style="thin">
          <color theme="2"/>
        </bottom>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theme="2" tint="-0.24994659260841701"/>
        </patternFill>
      </fill>
    </dxf>
    <dxf>
      <fill>
        <patternFill>
          <bgColor theme="2" tint="-0.24994659260841701"/>
        </patternFill>
      </fill>
    </dxf>
    <dxf>
      <fill>
        <patternFill>
          <bgColor theme="0"/>
        </patternFill>
      </fill>
    </dxf>
    <dxf>
      <fill>
        <patternFill>
          <bgColor theme="2" tint="-0.24994659260841701"/>
        </patternFill>
      </fill>
    </dxf>
    <dxf>
      <fill>
        <patternFill>
          <bgColor theme="2" tint="-0.24994659260841701"/>
        </patternFill>
      </fill>
    </dxf>
    <dxf>
      <fill>
        <patternFill>
          <bgColor theme="0"/>
        </patternFill>
      </fill>
      <border>
        <left style="thin">
          <color rgb="FFFF0000"/>
        </left>
        <right style="thin">
          <color rgb="FFFF0000"/>
        </right>
        <top style="thin">
          <color rgb="FFFF0000"/>
        </top>
        <bottom style="thin">
          <color rgb="FFFF0000"/>
        </bottom>
        <vertical/>
        <horizontal/>
      </border>
    </dxf>
    <dxf>
      <border>
        <left/>
        <right/>
        <top/>
        <bottom/>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border>
        <left style="thin">
          <color rgb="FFFF0000"/>
        </left>
        <right style="thin">
          <color rgb="FFFF0000"/>
        </right>
        <top style="thin">
          <color rgb="FFFF0000"/>
        </top>
        <bottom style="thin">
          <color rgb="FFFF0000"/>
        </bottom>
        <vertical/>
        <horizontal/>
      </border>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8F8F8"/>
      <color rgb="FF004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2.jpg"/><Relationship Id="rId3" Type="http://schemas.openxmlformats.org/officeDocument/2006/relationships/image" Target="../media/image7.jpg"/><Relationship Id="rId7" Type="http://schemas.openxmlformats.org/officeDocument/2006/relationships/image" Target="../media/image11.jpg"/><Relationship Id="rId2" Type="http://schemas.openxmlformats.org/officeDocument/2006/relationships/image" Target="../media/image6.jpg"/><Relationship Id="rId1" Type="http://schemas.openxmlformats.org/officeDocument/2006/relationships/image" Target="../media/image5.jpg"/><Relationship Id="rId6" Type="http://schemas.openxmlformats.org/officeDocument/2006/relationships/image" Target="../media/image10.jpg"/><Relationship Id="rId5" Type="http://schemas.openxmlformats.org/officeDocument/2006/relationships/image" Target="../media/image9.jpg"/><Relationship Id="rId10" Type="http://schemas.openxmlformats.org/officeDocument/2006/relationships/image" Target="../media/image14.jpg"/><Relationship Id="rId4" Type="http://schemas.openxmlformats.org/officeDocument/2006/relationships/image" Target="../media/image8.jpg"/><Relationship Id="rId9" Type="http://schemas.openxmlformats.org/officeDocument/2006/relationships/image" Target="../media/image1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150606</xdr:colOff>
      <xdr:row>3</xdr:row>
      <xdr:rowOff>20962</xdr:rowOff>
    </xdr:from>
    <xdr:to>
      <xdr:col>2</xdr:col>
      <xdr:colOff>149001</xdr:colOff>
      <xdr:row>4</xdr:row>
      <xdr:rowOff>168589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356" y="973462"/>
          <a:ext cx="665145" cy="347652"/>
        </a:xfrm>
        <a:prstGeom prst="rect">
          <a:avLst/>
        </a:prstGeom>
      </xdr:spPr>
    </xdr:pic>
    <xdr:clientData/>
  </xdr:twoCellAnchor>
  <xdr:twoCellAnchor>
    <xdr:from>
      <xdr:col>1</xdr:col>
      <xdr:colOff>0</xdr:colOff>
      <xdr:row>0</xdr:row>
      <xdr:rowOff>58945</xdr:rowOff>
    </xdr:from>
    <xdr:to>
      <xdr:col>2</xdr:col>
      <xdr:colOff>513647</xdr:colOff>
      <xdr:row>1</xdr:row>
      <xdr:rowOff>228601</xdr:rowOff>
    </xdr:to>
    <xdr:sp macro="[0]!home" textlink="'Trunking Translation'!$B$2">
      <xdr:nvSpPr>
        <xdr:cNvPr id="24" name="Rectangle 23">
          <a:extLst>
            <a:ext uri="{FF2B5EF4-FFF2-40B4-BE49-F238E27FC236}">
              <a16:creationId xmlns:a16="http://schemas.microsoft.com/office/drawing/2014/main" id="{00000000-0008-0000-0000-000018000000}"/>
            </a:ext>
          </a:extLst>
        </xdr:cNvPr>
        <xdr:cNvSpPr/>
      </xdr:nvSpPr>
      <xdr:spPr>
        <a:xfrm>
          <a:off x="285750" y="58945"/>
          <a:ext cx="1180397" cy="550656"/>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C6AB8CE-0AEE-4B25-A88B-0755B64B5CA8}" type="TxLink">
            <a:rPr lang="en-US" sz="1100" b="1" i="0" u="none" strike="noStrike">
              <a:solidFill>
                <a:srgbClr val="F8F8F8"/>
              </a:solidFill>
              <a:latin typeface="Calibri"/>
              <a:cs typeface="Calibri"/>
            </a:rPr>
            <a:pPr algn="ctr"/>
            <a:t>1. Start Page</a:t>
          </a:fld>
          <a:endParaRPr lang="en-GB" sz="1100" b="1">
            <a:solidFill>
              <a:srgbClr val="F8F8F8"/>
            </a:solidFill>
          </a:endParaRPr>
        </a:p>
      </xdr:txBody>
    </xdr:sp>
    <xdr:clientData/>
  </xdr:twoCellAnchor>
  <xdr:twoCellAnchor>
    <xdr:from>
      <xdr:col>3</xdr:col>
      <xdr:colOff>169676</xdr:colOff>
      <xdr:row>0</xdr:row>
      <xdr:rowOff>58945</xdr:rowOff>
    </xdr:from>
    <xdr:to>
      <xdr:col>5</xdr:col>
      <xdr:colOff>58117</xdr:colOff>
      <xdr:row>1</xdr:row>
      <xdr:rowOff>228601</xdr:rowOff>
    </xdr:to>
    <xdr:sp macro="[0]!Sheet6.Input_" textlink="'Trunking Translation'!$B$3">
      <xdr:nvSpPr>
        <xdr:cNvPr id="25" name="Rectangle 24">
          <a:extLst>
            <a:ext uri="{FF2B5EF4-FFF2-40B4-BE49-F238E27FC236}">
              <a16:creationId xmlns:a16="http://schemas.microsoft.com/office/drawing/2014/main" id="{00000000-0008-0000-0000-000019000000}"/>
            </a:ext>
          </a:extLst>
        </xdr:cNvPr>
        <xdr:cNvSpPr/>
      </xdr:nvSpPr>
      <xdr:spPr>
        <a:xfrm>
          <a:off x="1788926" y="58945"/>
          <a:ext cx="1221941"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FEF44D4A-7FED-4745-9F30-60014C190001}"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xdr:from>
      <xdr:col>5</xdr:col>
      <xdr:colOff>364117</xdr:colOff>
      <xdr:row>0</xdr:row>
      <xdr:rowOff>58945</xdr:rowOff>
    </xdr:from>
    <xdr:to>
      <xdr:col>7</xdr:col>
      <xdr:colOff>245172</xdr:colOff>
      <xdr:row>1</xdr:row>
      <xdr:rowOff>228601</xdr:rowOff>
    </xdr:to>
    <xdr:sp macro="[0]!Config" textlink="'Trunking Translation'!$B$4">
      <xdr:nvSpPr>
        <xdr:cNvPr id="26" name="Rectangle 25">
          <a:extLst>
            <a:ext uri="{FF2B5EF4-FFF2-40B4-BE49-F238E27FC236}">
              <a16:creationId xmlns:a16="http://schemas.microsoft.com/office/drawing/2014/main" id="{00000000-0008-0000-0000-00001A000000}"/>
            </a:ext>
          </a:extLst>
        </xdr:cNvPr>
        <xdr:cNvSpPr/>
      </xdr:nvSpPr>
      <xdr:spPr>
        <a:xfrm>
          <a:off x="3316867" y="58945"/>
          <a:ext cx="1214555"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25B7C50-D314-4BCE-AE9C-EA1BE8E1728B}"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7</xdr:col>
      <xdr:colOff>554747</xdr:colOff>
      <xdr:row>0</xdr:row>
      <xdr:rowOff>58945</xdr:rowOff>
    </xdr:from>
    <xdr:to>
      <xdr:col>9</xdr:col>
      <xdr:colOff>417666</xdr:colOff>
      <xdr:row>1</xdr:row>
      <xdr:rowOff>228601</xdr:rowOff>
    </xdr:to>
    <xdr:sp macro="[0]!quota" textlink="'Trunking Translation'!$B$5">
      <xdr:nvSpPr>
        <xdr:cNvPr id="27" name="Rectangle 26">
          <a:extLst>
            <a:ext uri="{FF2B5EF4-FFF2-40B4-BE49-F238E27FC236}">
              <a16:creationId xmlns:a16="http://schemas.microsoft.com/office/drawing/2014/main" id="{00000000-0008-0000-0000-00001B000000}"/>
            </a:ext>
          </a:extLst>
        </xdr:cNvPr>
        <xdr:cNvSpPr/>
      </xdr:nvSpPr>
      <xdr:spPr>
        <a:xfrm>
          <a:off x="4840997" y="58945"/>
          <a:ext cx="1196419"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0457138-49F9-4FF3-9D3D-950521F1C3D8}"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xdr:from>
      <xdr:col>10</xdr:col>
      <xdr:colOff>72914</xdr:colOff>
      <xdr:row>0</xdr:row>
      <xdr:rowOff>58945</xdr:rowOff>
    </xdr:from>
    <xdr:to>
      <xdr:col>11</xdr:col>
      <xdr:colOff>589014</xdr:colOff>
      <xdr:row>1</xdr:row>
      <xdr:rowOff>228601</xdr:rowOff>
    </xdr:to>
    <xdr:sp macro="[0]!SaveAsDisplay" textlink="'Trunking Translation'!$B$6">
      <xdr:nvSpPr>
        <xdr:cNvPr id="28" name="Rectangle 27">
          <a:extLst>
            <a:ext uri="{FF2B5EF4-FFF2-40B4-BE49-F238E27FC236}">
              <a16:creationId xmlns:a16="http://schemas.microsoft.com/office/drawing/2014/main" id="{00000000-0008-0000-0000-00001C000000}"/>
            </a:ext>
          </a:extLst>
        </xdr:cNvPr>
        <xdr:cNvSpPr/>
      </xdr:nvSpPr>
      <xdr:spPr>
        <a:xfrm>
          <a:off x="6359414" y="58945"/>
          <a:ext cx="1182850" cy="550656"/>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F18AE14-F65D-4E40-8BA2-E169A36623BC}"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466725</xdr:colOff>
          <xdr:row>6</xdr:row>
          <xdr:rowOff>142875</xdr:rowOff>
        </xdr:from>
        <xdr:to>
          <xdr:col>17</xdr:col>
          <xdr:colOff>428625</xdr:colOff>
          <xdr:row>9</xdr:row>
          <xdr:rowOff>200025</xdr:rowOff>
        </xdr:to>
        <xdr:sp macro="" textlink="">
          <xdr:nvSpPr>
            <xdr:cNvPr id="15394" name="Button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NL" sz="2000" b="1" i="0" u="none" strike="noStrike" baseline="0">
                  <a:solidFill>
                    <a:srgbClr val="000000"/>
                  </a:solidFill>
                  <a:latin typeface="Calibri"/>
                  <a:cs typeface="Calibri"/>
                </a:rPr>
                <a:t>Update</a:t>
              </a:r>
            </a:p>
          </xdr:txBody>
        </xdr:sp>
        <xdr:clientData fPrintsWithSheet="0"/>
      </xdr:twoCellAnchor>
    </mc:Choice>
    <mc:Fallback/>
  </mc:AlternateContent>
  <xdr:twoCellAnchor editAs="absolute">
    <xdr:from>
      <xdr:col>1</xdr:col>
      <xdr:colOff>22712</xdr:colOff>
      <xdr:row>0</xdr:row>
      <xdr:rowOff>59926</xdr:rowOff>
    </xdr:from>
    <xdr:to>
      <xdr:col>1</xdr:col>
      <xdr:colOff>1198540</xdr:colOff>
      <xdr:row>1</xdr:row>
      <xdr:rowOff>228533</xdr:rowOff>
    </xdr:to>
    <xdr:sp macro="[0]!home" textlink="'Trunking Translation'!B2">
      <xdr:nvSpPr>
        <xdr:cNvPr id="7" name="Rectangle 6">
          <a:extLst>
            <a:ext uri="{FF2B5EF4-FFF2-40B4-BE49-F238E27FC236}">
              <a16:creationId xmlns:a16="http://schemas.microsoft.com/office/drawing/2014/main" id="{00000000-0008-0000-0200-000007000000}"/>
            </a:ext>
          </a:extLst>
        </xdr:cNvPr>
        <xdr:cNvSpPr/>
      </xdr:nvSpPr>
      <xdr:spPr>
        <a:xfrm>
          <a:off x="307479" y="58943"/>
          <a:ext cx="118440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3F7B6F1-ABE7-4247-99B2-E7BC32BF3522}"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editAs="absolute">
    <xdr:from>
      <xdr:col>2</xdr:col>
      <xdr:colOff>289032</xdr:colOff>
      <xdr:row>0</xdr:row>
      <xdr:rowOff>54211</xdr:rowOff>
    </xdr:from>
    <xdr:to>
      <xdr:col>2</xdr:col>
      <xdr:colOff>1465812</xdr:colOff>
      <xdr:row>1</xdr:row>
      <xdr:rowOff>228533</xdr:rowOff>
    </xdr:to>
    <xdr:sp macro="[0]!Sheet6.Input_" textlink="'Trunking Translation'!B3">
      <xdr:nvSpPr>
        <xdr:cNvPr id="8" name="Rectangle 7">
          <a:extLst>
            <a:ext uri="{FF2B5EF4-FFF2-40B4-BE49-F238E27FC236}">
              <a16:creationId xmlns:a16="http://schemas.microsoft.com/office/drawing/2014/main" id="{00000000-0008-0000-0200-000008000000}"/>
            </a:ext>
          </a:extLst>
        </xdr:cNvPr>
        <xdr:cNvSpPr/>
      </xdr:nvSpPr>
      <xdr:spPr>
        <a:xfrm>
          <a:off x="1817764" y="58943"/>
          <a:ext cx="1182495" cy="55059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AEEB83F-9CD3-4788-9189-0A9ACA183774}" type="TxLink">
            <a:rPr lang="en-US" sz="1100" b="1" i="0" u="none" strike="noStrike">
              <a:solidFill>
                <a:srgbClr val="FFFFFF"/>
              </a:solidFill>
              <a:latin typeface="Calibri"/>
              <a:cs typeface="Calibri"/>
            </a:rPr>
            <a:pPr algn="ctr"/>
            <a:t>2. Input Form</a:t>
          </a:fld>
          <a:endParaRPr lang="en-GB" sz="1100" b="1">
            <a:solidFill>
              <a:srgbClr val="FFFFFF"/>
            </a:solidFill>
          </a:endParaRPr>
        </a:p>
      </xdr:txBody>
    </xdr:sp>
    <xdr:clientData/>
  </xdr:twoCellAnchor>
  <xdr:twoCellAnchor editAs="absolute">
    <xdr:from>
      <xdr:col>2</xdr:col>
      <xdr:colOff>1810747</xdr:colOff>
      <xdr:row>0</xdr:row>
      <xdr:rowOff>54211</xdr:rowOff>
    </xdr:from>
    <xdr:to>
      <xdr:col>2</xdr:col>
      <xdr:colOff>2971304</xdr:colOff>
      <xdr:row>1</xdr:row>
      <xdr:rowOff>228533</xdr:rowOff>
    </xdr:to>
    <xdr:sp macro="[0]!Config" textlink="'Trunking Translation'!B4">
      <xdr:nvSpPr>
        <xdr:cNvPr id="9" name="Rectangle 8">
          <a:extLst>
            <a:ext uri="{FF2B5EF4-FFF2-40B4-BE49-F238E27FC236}">
              <a16:creationId xmlns:a16="http://schemas.microsoft.com/office/drawing/2014/main" id="{00000000-0008-0000-0200-000009000000}"/>
            </a:ext>
          </a:extLst>
        </xdr:cNvPr>
        <xdr:cNvSpPr/>
      </xdr:nvSpPr>
      <xdr:spPr>
        <a:xfrm>
          <a:off x="3335669" y="58943"/>
          <a:ext cx="116916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D9DB5A3-4E21-4400-A0E0-04B8B85207C9}"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editAs="absolute">
    <xdr:from>
      <xdr:col>3</xdr:col>
      <xdr:colOff>96583</xdr:colOff>
      <xdr:row>0</xdr:row>
      <xdr:rowOff>54211</xdr:rowOff>
    </xdr:from>
    <xdr:to>
      <xdr:col>4</xdr:col>
      <xdr:colOff>322768</xdr:colOff>
      <xdr:row>1</xdr:row>
      <xdr:rowOff>228533</xdr:rowOff>
    </xdr:to>
    <xdr:sp macro="[0]!quota" textlink="'Trunking Translation'!B5">
      <xdr:nvSpPr>
        <xdr:cNvPr id="10" name="Rectangle 9">
          <a:extLst>
            <a:ext uri="{FF2B5EF4-FFF2-40B4-BE49-F238E27FC236}">
              <a16:creationId xmlns:a16="http://schemas.microsoft.com/office/drawing/2014/main" id="{00000000-0008-0000-0200-00000A000000}"/>
            </a:ext>
          </a:extLst>
        </xdr:cNvPr>
        <xdr:cNvSpPr/>
      </xdr:nvSpPr>
      <xdr:spPr>
        <a:xfrm>
          <a:off x="4840239" y="58943"/>
          <a:ext cx="1178685"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BF99257-6D3F-4B19-A264-1DA451842893}"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editAs="absolute">
    <xdr:from>
      <xdr:col>4</xdr:col>
      <xdr:colOff>666781</xdr:colOff>
      <xdr:row>0</xdr:row>
      <xdr:rowOff>54211</xdr:rowOff>
    </xdr:from>
    <xdr:to>
      <xdr:col>5</xdr:col>
      <xdr:colOff>651031</xdr:colOff>
      <xdr:row>1</xdr:row>
      <xdr:rowOff>228533</xdr:rowOff>
    </xdr:to>
    <xdr:sp macro="[0]!SaveAsDisplay" textlink="'Trunking Translation'!B6">
      <xdr:nvSpPr>
        <xdr:cNvPr id="11" name="Rectangle 10">
          <a:extLst>
            <a:ext uri="{FF2B5EF4-FFF2-40B4-BE49-F238E27FC236}">
              <a16:creationId xmlns:a16="http://schemas.microsoft.com/office/drawing/2014/main" id="{00000000-0008-0000-0200-00000B000000}"/>
            </a:ext>
          </a:extLst>
        </xdr:cNvPr>
        <xdr:cNvSpPr/>
      </xdr:nvSpPr>
      <xdr:spPr>
        <a:xfrm>
          <a:off x="6354334" y="58943"/>
          <a:ext cx="1199640" cy="55059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3F6B626-339A-4A13-8C19-31E34D0A2023}"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editAs="absolute">
    <xdr:from>
      <xdr:col>8</xdr:col>
      <xdr:colOff>2341211</xdr:colOff>
      <xdr:row>0</xdr:row>
      <xdr:rowOff>54211</xdr:rowOff>
    </xdr:from>
    <xdr:to>
      <xdr:col>10</xdr:col>
      <xdr:colOff>169336</xdr:colOff>
      <xdr:row>1</xdr:row>
      <xdr:rowOff>232343</xdr:rowOff>
    </xdr:to>
    <xdr:sp macro="[0]!Clear_InputForm" textlink="'Trunking Translation'!B9">
      <xdr:nvSpPr>
        <xdr:cNvPr id="13" name="Rectangle 12">
          <a:extLst>
            <a:ext uri="{FF2B5EF4-FFF2-40B4-BE49-F238E27FC236}">
              <a16:creationId xmlns:a16="http://schemas.microsoft.com/office/drawing/2014/main" id="{00000000-0008-0000-0200-00000D000000}"/>
            </a:ext>
          </a:extLst>
        </xdr:cNvPr>
        <xdr:cNvSpPr/>
      </xdr:nvSpPr>
      <xdr:spPr>
        <a:xfrm>
          <a:off x="13084969" y="58943"/>
          <a:ext cx="1186305" cy="554400"/>
        </a:xfrm>
        <a:prstGeom prst="rect">
          <a:avLst/>
        </a:prstGeom>
        <a:solidFill>
          <a:schemeClr val="bg2"/>
        </a:solidFill>
        <a:ln>
          <a:noFill/>
        </a:ln>
        <a:effectLst>
          <a:outerShdw blurRad="44450" dist="27940" dir="5400000" algn="ctr">
            <a:srgbClr val="000000">
              <a:alpha val="32000"/>
            </a:srgbClr>
          </a:outerShdw>
          <a:reflection blurRad="6350" stA="52000" endA="300" endPos="35000" dir="5400000" sy="-100000" algn="bl" rotWithShape="0"/>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ABB4A02-B922-4FD2-96D0-B507B08554DB}" type="TxLink">
            <a:rPr lang="en-US" sz="1100" b="1" i="0" u="none" strike="noStrike">
              <a:solidFill>
                <a:srgbClr val="000000"/>
              </a:solidFill>
              <a:latin typeface="Calibri"/>
              <a:cs typeface="Calibri"/>
            </a:rPr>
            <a:pPr algn="ctr"/>
            <a:t>Clear Input</a:t>
          </a:fld>
          <a:endParaRPr lang="en-GB"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285749</xdr:colOff>
      <xdr:row>0</xdr:row>
      <xdr:rowOff>55130</xdr:rowOff>
    </xdr:from>
    <xdr:to>
      <xdr:col>2</xdr:col>
      <xdr:colOff>50924</xdr:colOff>
      <xdr:row>1</xdr:row>
      <xdr:rowOff>232340</xdr:rowOff>
    </xdr:to>
    <xdr:sp macro="[0]!home" textlink="'Trunking Translation'!B2">
      <xdr:nvSpPr>
        <xdr:cNvPr id="5" name="Rectangle 4">
          <a:extLst>
            <a:ext uri="{FF2B5EF4-FFF2-40B4-BE49-F238E27FC236}">
              <a16:creationId xmlns:a16="http://schemas.microsoft.com/office/drawing/2014/main" id="{00000000-0008-0000-0400-000005000000}"/>
            </a:ext>
          </a:extLst>
        </xdr:cNvPr>
        <xdr:cNvSpPr/>
      </xdr:nvSpPr>
      <xdr:spPr>
        <a:xfrm>
          <a:off x="285749"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C968B6F-CC24-4035-98DE-674518D7E2B5}"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xdr:from>
      <xdr:col>2</xdr:col>
      <xdr:colOff>400826</xdr:colOff>
      <xdr:row>0</xdr:row>
      <xdr:rowOff>55130</xdr:rowOff>
    </xdr:from>
    <xdr:to>
      <xdr:col>2</xdr:col>
      <xdr:colOff>1585226</xdr:colOff>
      <xdr:row>1</xdr:row>
      <xdr:rowOff>232340</xdr:rowOff>
    </xdr:to>
    <xdr:sp macro="[0]!Sheet6.Input_" textlink="'Trunking Translation'!B3">
      <xdr:nvSpPr>
        <xdr:cNvPr id="6" name="Rectangle 5">
          <a:extLst>
            <a:ext uri="{FF2B5EF4-FFF2-40B4-BE49-F238E27FC236}">
              <a16:creationId xmlns:a16="http://schemas.microsoft.com/office/drawing/2014/main" id="{00000000-0008-0000-0400-000006000000}"/>
            </a:ext>
          </a:extLst>
        </xdr:cNvPr>
        <xdr:cNvSpPr/>
      </xdr:nvSpPr>
      <xdr:spPr>
        <a:xfrm>
          <a:off x="1820051"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38B9BE5E-E01F-43CE-8C14-2D569619A5DC}"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xdr:from>
      <xdr:col>2</xdr:col>
      <xdr:colOff>1927733</xdr:colOff>
      <xdr:row>0</xdr:row>
      <xdr:rowOff>55130</xdr:rowOff>
    </xdr:from>
    <xdr:to>
      <xdr:col>3</xdr:col>
      <xdr:colOff>73658</xdr:colOff>
      <xdr:row>1</xdr:row>
      <xdr:rowOff>232340</xdr:rowOff>
    </xdr:to>
    <xdr:sp macro="[0]!Config" textlink="'Trunking Translation'!B4">
      <xdr:nvSpPr>
        <xdr:cNvPr id="7" name="Rectangle 6">
          <a:extLst>
            <a:ext uri="{FF2B5EF4-FFF2-40B4-BE49-F238E27FC236}">
              <a16:creationId xmlns:a16="http://schemas.microsoft.com/office/drawing/2014/main" id="{00000000-0008-0000-0400-000007000000}"/>
            </a:ext>
          </a:extLst>
        </xdr:cNvPr>
        <xdr:cNvSpPr/>
      </xdr:nvSpPr>
      <xdr:spPr>
        <a:xfrm>
          <a:off x="3346958"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AF06C28-8035-4752-80F5-53406DBD9E19}"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3</xdr:col>
      <xdr:colOff>434990</xdr:colOff>
      <xdr:row>0</xdr:row>
      <xdr:rowOff>55130</xdr:rowOff>
    </xdr:from>
    <xdr:to>
      <xdr:col>4</xdr:col>
      <xdr:colOff>800240</xdr:colOff>
      <xdr:row>1</xdr:row>
      <xdr:rowOff>232340</xdr:rowOff>
    </xdr:to>
    <xdr:sp macro="[0]!quota" textlink="'Trunking Translation'!B5">
      <xdr:nvSpPr>
        <xdr:cNvPr id="8" name="Rectangle 7">
          <a:extLst>
            <a:ext uri="{FF2B5EF4-FFF2-40B4-BE49-F238E27FC236}">
              <a16:creationId xmlns:a16="http://schemas.microsoft.com/office/drawing/2014/main" id="{00000000-0008-0000-0400-000008000000}"/>
            </a:ext>
          </a:extLst>
        </xdr:cNvPr>
        <xdr:cNvSpPr/>
      </xdr:nvSpPr>
      <xdr:spPr>
        <a:xfrm>
          <a:off x="4892690" y="55130"/>
          <a:ext cx="1184400" cy="55821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303D373-2E2C-4789-82B9-364B59477B9B}" type="TxLink">
            <a:rPr lang="en-US" sz="1100" b="1" i="0" u="none" strike="noStrike">
              <a:solidFill>
                <a:srgbClr val="FFFFFF"/>
              </a:solidFill>
              <a:latin typeface="Calibri"/>
              <a:cs typeface="Calibri"/>
            </a:rPr>
            <a:pPr algn="ctr"/>
            <a:t>4. Quotation</a:t>
          </a:fld>
          <a:endParaRPr lang="en-GB" sz="1100" b="1">
            <a:solidFill>
              <a:srgbClr val="FFFFFF"/>
            </a:solidFill>
          </a:endParaRPr>
        </a:p>
      </xdr:txBody>
    </xdr:sp>
    <xdr:clientData/>
  </xdr:twoCellAnchor>
  <xdr:twoCellAnchor>
    <xdr:from>
      <xdr:col>4</xdr:col>
      <xdr:colOff>1143866</xdr:colOff>
      <xdr:row>0</xdr:row>
      <xdr:rowOff>55130</xdr:rowOff>
    </xdr:from>
    <xdr:to>
      <xdr:col>5</xdr:col>
      <xdr:colOff>1128116</xdr:colOff>
      <xdr:row>1</xdr:row>
      <xdr:rowOff>232340</xdr:rowOff>
    </xdr:to>
    <xdr:sp macro="[0]!SaveAsDisplay" textlink="'Trunking Translation'!B6">
      <xdr:nvSpPr>
        <xdr:cNvPr id="9" name="Rectangle 8">
          <a:extLst>
            <a:ext uri="{FF2B5EF4-FFF2-40B4-BE49-F238E27FC236}">
              <a16:creationId xmlns:a16="http://schemas.microsoft.com/office/drawing/2014/main" id="{00000000-0008-0000-0400-000009000000}"/>
            </a:ext>
          </a:extLst>
        </xdr:cNvPr>
        <xdr:cNvSpPr/>
      </xdr:nvSpPr>
      <xdr:spPr>
        <a:xfrm>
          <a:off x="6420716" y="55130"/>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D79E3B90-6D18-44FE-A560-114EEF49AA18}"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xdr:from>
      <xdr:col>6</xdr:col>
      <xdr:colOff>3520868</xdr:colOff>
      <xdr:row>0</xdr:row>
      <xdr:rowOff>54705</xdr:rowOff>
    </xdr:from>
    <xdr:to>
      <xdr:col>8</xdr:col>
      <xdr:colOff>38018</xdr:colOff>
      <xdr:row>1</xdr:row>
      <xdr:rowOff>231915</xdr:rowOff>
    </xdr:to>
    <xdr:sp macro="[0]!Customize_Quotation" textlink="'Trunking Translation'!B8">
      <xdr:nvSpPr>
        <xdr:cNvPr id="11" name="Rectangle 10">
          <a:extLst>
            <a:ext uri="{FF2B5EF4-FFF2-40B4-BE49-F238E27FC236}">
              <a16:creationId xmlns:a16="http://schemas.microsoft.com/office/drawing/2014/main" id="{00000000-0008-0000-0400-00000B000000}"/>
            </a:ext>
          </a:extLst>
        </xdr:cNvPr>
        <xdr:cNvSpPr/>
      </xdr:nvSpPr>
      <xdr:spPr>
        <a:xfrm>
          <a:off x="11198018" y="54705"/>
          <a:ext cx="1184400" cy="558210"/>
        </a:xfrm>
        <a:prstGeom prst="rect">
          <a:avLst/>
        </a:prstGeom>
        <a:solidFill>
          <a:schemeClr val="bg2"/>
        </a:solidFill>
        <a:ln>
          <a:noFill/>
        </a:ln>
        <a:effectLst>
          <a:outerShdw blurRad="44450" dist="27940" dir="5400000" algn="ctr">
            <a:srgbClr val="000000">
              <a:alpha val="32000"/>
            </a:srgbClr>
          </a:outerShdw>
          <a:reflection blurRad="6350" stA="52000" endA="300" endPos="35000" dir="5400000" sy="-100000" algn="bl" rotWithShape="0"/>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1C16C46-C64C-43C2-8086-94BED13612A2}" type="TxLink">
            <a:rPr lang="en-US" sz="1100" b="1" i="0" u="none" strike="noStrike">
              <a:solidFill>
                <a:srgbClr val="000000"/>
              </a:solidFill>
              <a:latin typeface="Calibri"/>
              <a:cs typeface="Calibri"/>
            </a:rPr>
            <a:pPr algn="ctr"/>
            <a:t>Export Excel</a:t>
          </a:fld>
          <a:endParaRPr lang="en-GB" sz="1100" b="1">
            <a:solidFill>
              <a:sysClr val="windowText" lastClr="000000"/>
            </a:solidFill>
          </a:endParaRPr>
        </a:p>
      </xdr:txBody>
    </xdr:sp>
    <xdr:clientData/>
  </xdr:twoCellAnchor>
  <xdr:twoCellAnchor editAs="absolute">
    <xdr:from>
      <xdr:col>6</xdr:col>
      <xdr:colOff>273843</xdr:colOff>
      <xdr:row>0</xdr:row>
      <xdr:rowOff>59531</xdr:rowOff>
    </xdr:from>
    <xdr:to>
      <xdr:col>6</xdr:col>
      <xdr:colOff>1468428</xdr:colOff>
      <xdr:row>1</xdr:row>
      <xdr:rowOff>235496</xdr:rowOff>
    </xdr:to>
    <xdr:sp macro="[0]!export_pdf_quotation" textlink="'Trunking Translation'!B7">
      <xdr:nvSpPr>
        <xdr:cNvPr id="10" name="Rectangle 9">
          <a:extLst>
            <a:ext uri="{FF2B5EF4-FFF2-40B4-BE49-F238E27FC236}">
              <a16:creationId xmlns:a16="http://schemas.microsoft.com/office/drawing/2014/main" id="{00000000-0008-0000-0400-00000A000000}"/>
            </a:ext>
          </a:extLst>
        </xdr:cNvPr>
        <xdr:cNvSpPr/>
      </xdr:nvSpPr>
      <xdr:spPr>
        <a:xfrm>
          <a:off x="8000999" y="59531"/>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16AE0E1-97A6-477C-A32C-8D1E2EDAB9E4}" type="TxLink">
            <a:rPr lang="en-US" sz="1100" b="1" i="0" u="none" strike="noStrike">
              <a:solidFill>
                <a:srgbClr val="000000"/>
              </a:solidFill>
              <a:latin typeface="Calibri"/>
              <a:cs typeface="Calibri"/>
            </a:rPr>
            <a:pPr algn="ctr"/>
            <a:t>6. Export PDF</a:t>
          </a:fld>
          <a:endParaRPr lang="en-GB"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342901</xdr:colOff>
      <xdr:row>3</xdr:row>
      <xdr:rowOff>9525</xdr:rowOff>
    </xdr:from>
    <xdr:to>
      <xdr:col>6</xdr:col>
      <xdr:colOff>676275</xdr:colOff>
      <xdr:row>18</xdr:row>
      <xdr:rowOff>136319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28701" y="409575"/>
          <a:ext cx="3762374" cy="3127169"/>
        </a:xfrm>
        <a:prstGeom prst="rect">
          <a:avLst/>
        </a:prstGeom>
      </xdr:spPr>
    </xdr:pic>
    <xdr:clientData/>
  </xdr:twoCellAnchor>
  <xdr:oneCellAnchor>
    <xdr:from>
      <xdr:col>10</xdr:col>
      <xdr:colOff>342901</xdr:colOff>
      <xdr:row>20</xdr:row>
      <xdr:rowOff>9525</xdr:rowOff>
    </xdr:from>
    <xdr:ext cx="3762374" cy="3127169"/>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1028701" y="409575"/>
          <a:ext cx="3762374" cy="3127169"/>
        </a:xfrm>
        <a:prstGeom prst="rect">
          <a:avLst/>
        </a:prstGeom>
      </xdr:spPr>
    </xdr:pic>
    <xdr:clientData/>
  </xdr:oneCellAnchor>
  <xdr:twoCellAnchor editAs="oneCell">
    <xdr:from>
      <xdr:col>10</xdr:col>
      <xdr:colOff>371476</xdr:colOff>
      <xdr:row>3</xdr:row>
      <xdr:rowOff>38100</xdr:rowOff>
    </xdr:from>
    <xdr:to>
      <xdr:col>16</xdr:col>
      <xdr:colOff>19050</xdr:colOff>
      <xdr:row>18</xdr:row>
      <xdr:rowOff>164894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7229476" y="962025"/>
          <a:ext cx="3762374" cy="3127169"/>
        </a:xfrm>
        <a:prstGeom prst="rect">
          <a:avLst/>
        </a:prstGeom>
      </xdr:spPr>
    </xdr:pic>
    <xdr:clientData/>
  </xdr:twoCellAnchor>
  <xdr:twoCellAnchor>
    <xdr:from>
      <xdr:col>1</xdr:col>
      <xdr:colOff>552450</xdr:colOff>
      <xdr:row>4</xdr:row>
      <xdr:rowOff>28575</xdr:rowOff>
    </xdr:from>
    <xdr:to>
      <xdr:col>3</xdr:col>
      <xdr:colOff>9525</xdr:colOff>
      <xdr:row>6</xdr:row>
      <xdr:rowOff>114300</xdr:rowOff>
    </xdr:to>
    <xdr:sp macro="" textlink="">
      <xdr:nvSpPr>
        <xdr:cNvPr id="7" name="Oval 6">
          <a:extLst>
            <a:ext uri="{FF2B5EF4-FFF2-40B4-BE49-F238E27FC236}">
              <a16:creationId xmlns:a16="http://schemas.microsoft.com/office/drawing/2014/main" id="{00000000-0008-0000-0500-000007000000}"/>
            </a:ext>
          </a:extLst>
        </xdr:cNvPr>
        <xdr:cNvSpPr/>
      </xdr:nvSpPr>
      <xdr:spPr>
        <a:xfrm>
          <a:off x="1238250" y="628650"/>
          <a:ext cx="828675" cy="4857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466725</xdr:colOff>
      <xdr:row>15</xdr:row>
      <xdr:rowOff>161926</xdr:rowOff>
    </xdr:from>
    <xdr:to>
      <xdr:col>15</xdr:col>
      <xdr:colOff>457200</xdr:colOff>
      <xdr:row>17</xdr:row>
      <xdr:rowOff>123826</xdr:rowOff>
    </xdr:to>
    <xdr:sp macro="" textlink="">
      <xdr:nvSpPr>
        <xdr:cNvPr id="10" name="Oval 9">
          <a:extLst>
            <a:ext uri="{FF2B5EF4-FFF2-40B4-BE49-F238E27FC236}">
              <a16:creationId xmlns:a16="http://schemas.microsoft.com/office/drawing/2014/main" id="{00000000-0008-0000-0500-00000A000000}"/>
            </a:ext>
          </a:extLst>
        </xdr:cNvPr>
        <xdr:cNvSpPr/>
      </xdr:nvSpPr>
      <xdr:spPr>
        <a:xfrm>
          <a:off x="10067925" y="2962276"/>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304800</xdr:colOff>
      <xdr:row>23</xdr:row>
      <xdr:rowOff>104775</xdr:rowOff>
    </xdr:from>
    <xdr:to>
      <xdr:col>7</xdr:col>
      <xdr:colOff>447143</xdr:colOff>
      <xdr:row>31</xdr:row>
      <xdr:rowOff>114099</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stretch>
          <a:fillRect/>
        </a:stretch>
      </xdr:blipFill>
      <xdr:spPr>
        <a:xfrm>
          <a:off x="990600" y="4505325"/>
          <a:ext cx="4257143" cy="1609524"/>
        </a:xfrm>
        <a:prstGeom prst="rect">
          <a:avLst/>
        </a:prstGeom>
      </xdr:spPr>
    </xdr:pic>
    <xdr:clientData/>
  </xdr:twoCellAnchor>
  <xdr:twoCellAnchor>
    <xdr:from>
      <xdr:col>13</xdr:col>
      <xdr:colOff>552450</xdr:colOff>
      <xdr:row>32</xdr:row>
      <xdr:rowOff>104775</xdr:rowOff>
    </xdr:from>
    <xdr:to>
      <xdr:col>14</xdr:col>
      <xdr:colOff>542925</xdr:colOff>
      <xdr:row>34</xdr:row>
      <xdr:rowOff>66675</xdr:rowOff>
    </xdr:to>
    <xdr:sp macro="" textlink="">
      <xdr:nvSpPr>
        <xdr:cNvPr id="12" name="Oval 11">
          <a:extLst>
            <a:ext uri="{FF2B5EF4-FFF2-40B4-BE49-F238E27FC236}">
              <a16:creationId xmlns:a16="http://schemas.microsoft.com/office/drawing/2014/main" id="{00000000-0008-0000-0500-00000C000000}"/>
            </a:ext>
          </a:extLst>
        </xdr:cNvPr>
        <xdr:cNvSpPr/>
      </xdr:nvSpPr>
      <xdr:spPr>
        <a:xfrm>
          <a:off x="9467850" y="6305550"/>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600075</xdr:colOff>
      <xdr:row>21</xdr:row>
      <xdr:rowOff>66675</xdr:rowOff>
    </xdr:from>
    <xdr:to>
      <xdr:col>11</xdr:col>
      <xdr:colOff>590550</xdr:colOff>
      <xdr:row>23</xdr:row>
      <xdr:rowOff>28575</xdr:rowOff>
    </xdr:to>
    <xdr:sp macro="" textlink="">
      <xdr:nvSpPr>
        <xdr:cNvPr id="13" name="Oval 12">
          <a:extLst>
            <a:ext uri="{FF2B5EF4-FFF2-40B4-BE49-F238E27FC236}">
              <a16:creationId xmlns:a16="http://schemas.microsoft.com/office/drawing/2014/main" id="{00000000-0008-0000-0500-00000D000000}"/>
            </a:ext>
          </a:extLst>
        </xdr:cNvPr>
        <xdr:cNvSpPr/>
      </xdr:nvSpPr>
      <xdr:spPr>
        <a:xfrm>
          <a:off x="7458075" y="4067175"/>
          <a:ext cx="676275"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0</xdr:col>
      <xdr:colOff>85725</xdr:colOff>
      <xdr:row>0</xdr:row>
      <xdr:rowOff>85725</xdr:rowOff>
    </xdr:from>
    <xdr:to>
      <xdr:col>1</xdr:col>
      <xdr:colOff>594510</xdr:colOff>
      <xdr:row>1</xdr:row>
      <xdr:rowOff>261690</xdr:rowOff>
    </xdr:to>
    <xdr:sp macro="[0]!back_to_Config" textlink="'Trunking Translation'!B4">
      <xdr:nvSpPr>
        <xdr:cNvPr id="14" name="Rectangle 13">
          <a:extLst>
            <a:ext uri="{FF2B5EF4-FFF2-40B4-BE49-F238E27FC236}">
              <a16:creationId xmlns:a16="http://schemas.microsoft.com/office/drawing/2014/main" id="{00000000-0008-0000-0500-00000E000000}"/>
            </a:ext>
          </a:extLst>
        </xdr:cNvPr>
        <xdr:cNvSpPr/>
      </xdr:nvSpPr>
      <xdr:spPr>
        <a:xfrm>
          <a:off x="85725" y="85725"/>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DAA65FA-1115-40A5-AD5C-99911AFC7AFC}"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3</xdr:col>
      <xdr:colOff>400050</xdr:colOff>
      <xdr:row>23</xdr:row>
      <xdr:rowOff>19051</xdr:rowOff>
    </xdr:from>
    <xdr:to>
      <xdr:col>5</xdr:col>
      <xdr:colOff>190500</xdr:colOff>
      <xdr:row>25</xdr:row>
      <xdr:rowOff>66675</xdr:rowOff>
    </xdr:to>
    <xdr:sp macro="" textlink="">
      <xdr:nvSpPr>
        <xdr:cNvPr id="15" name="Oval 14">
          <a:extLst>
            <a:ext uri="{FF2B5EF4-FFF2-40B4-BE49-F238E27FC236}">
              <a16:creationId xmlns:a16="http://schemas.microsoft.com/office/drawing/2014/main" id="{00000000-0008-0000-0500-00000F000000}"/>
            </a:ext>
          </a:extLst>
        </xdr:cNvPr>
        <xdr:cNvSpPr/>
      </xdr:nvSpPr>
      <xdr:spPr>
        <a:xfrm>
          <a:off x="2457450" y="4943476"/>
          <a:ext cx="1162050" cy="4476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9524</xdr:colOff>
      <xdr:row>24</xdr:row>
      <xdr:rowOff>152400</xdr:rowOff>
    </xdr:from>
    <xdr:to>
      <xdr:col>7</xdr:col>
      <xdr:colOff>485775</xdr:colOff>
      <xdr:row>31</xdr:row>
      <xdr:rowOff>85724</xdr:rowOff>
    </xdr:to>
    <xdr:sp macro="" textlink="">
      <xdr:nvSpPr>
        <xdr:cNvPr id="16" name="Oval 15">
          <a:extLst>
            <a:ext uri="{FF2B5EF4-FFF2-40B4-BE49-F238E27FC236}">
              <a16:creationId xmlns:a16="http://schemas.microsoft.com/office/drawing/2014/main" id="{00000000-0008-0000-0500-000010000000}"/>
            </a:ext>
          </a:extLst>
        </xdr:cNvPr>
        <xdr:cNvSpPr/>
      </xdr:nvSpPr>
      <xdr:spPr>
        <a:xfrm>
          <a:off x="3438524" y="5276850"/>
          <a:ext cx="1847851" cy="1333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21</xdr:col>
      <xdr:colOff>485775</xdr:colOff>
      <xdr:row>9</xdr:row>
      <xdr:rowOff>114300</xdr:rowOff>
    </xdr:from>
    <xdr:to>
      <xdr:col>23</xdr:col>
      <xdr:colOff>308760</xdr:colOff>
      <xdr:row>12</xdr:row>
      <xdr:rowOff>71190</xdr:rowOff>
    </xdr:to>
    <xdr:sp macro="" textlink="'Trunking Translation'!B4">
      <xdr:nvSpPr>
        <xdr:cNvPr id="21" name="Rectangle 20">
          <a:extLst>
            <a:ext uri="{FF2B5EF4-FFF2-40B4-BE49-F238E27FC236}">
              <a16:creationId xmlns:a16="http://schemas.microsoft.com/office/drawing/2014/main" id="{00000000-0008-0000-0500-000015000000}"/>
            </a:ext>
          </a:extLst>
        </xdr:cNvPr>
        <xdr:cNvSpPr/>
      </xdr:nvSpPr>
      <xdr:spPr>
        <a:xfrm>
          <a:off x="13916025" y="2238375"/>
          <a:ext cx="1194585" cy="556965"/>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DAA65FA-1115-40A5-AD5C-99911AFC7AFC}" type="TxLink">
            <a:rPr lang="en-US" sz="1100" b="1" i="0" u="none" strike="noStrike">
              <a:solidFill>
                <a:srgbClr val="000000"/>
              </a:solidFill>
              <a:latin typeface="Calibri"/>
              <a:cs typeface="Calibri"/>
            </a:rPr>
            <a:pPr algn="ctr"/>
            <a:t>3. Configurator</a:t>
          </a:fld>
          <a:endParaRPr lang="en-GB" sz="1100" b="1">
            <a:solidFill>
              <a:sysClr val="windowText" lastClr="000000"/>
            </a:solidFill>
          </a:endParaRPr>
        </a:p>
      </xdr:txBody>
    </xdr:sp>
    <xdr:clientData/>
  </xdr:twoCellAnchor>
  <xdr:twoCellAnchor>
    <xdr:from>
      <xdr:col>22</xdr:col>
      <xdr:colOff>409575</xdr:colOff>
      <xdr:row>0</xdr:row>
      <xdr:rowOff>250031</xdr:rowOff>
    </xdr:from>
    <xdr:to>
      <xdr:col>22</xdr:col>
      <xdr:colOff>419101</xdr:colOff>
      <xdr:row>9</xdr:row>
      <xdr:rowOff>9527</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flipV="1">
          <a:off x="14525625" y="250031"/>
          <a:ext cx="9526" cy="188357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676276</xdr:colOff>
      <xdr:row>0</xdr:row>
      <xdr:rowOff>228600</xdr:rowOff>
    </xdr:from>
    <xdr:to>
      <xdr:col>22</xdr:col>
      <xdr:colOff>409575</xdr:colOff>
      <xdr:row>0</xdr:row>
      <xdr:rowOff>245269</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flipH="1" flipV="1">
          <a:off x="1362076" y="228600"/>
          <a:ext cx="13163549" cy="166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3809</xdr:colOff>
      <xdr:row>0</xdr:row>
      <xdr:rowOff>58279</xdr:rowOff>
    </xdr:from>
    <xdr:to>
      <xdr:col>1</xdr:col>
      <xdr:colOff>1200884</xdr:colOff>
      <xdr:row>1</xdr:row>
      <xdr:rowOff>232339</xdr:rowOff>
    </xdr:to>
    <xdr:sp macro="[0]!home" textlink="'Trunking Translation'!B2">
      <xdr:nvSpPr>
        <xdr:cNvPr id="61" name="Rectangle 60">
          <a:extLst>
            <a:ext uri="{FF2B5EF4-FFF2-40B4-BE49-F238E27FC236}">
              <a16:creationId xmlns:a16="http://schemas.microsoft.com/office/drawing/2014/main" id="{00000000-0008-0000-0600-00003D000000}"/>
            </a:ext>
          </a:extLst>
        </xdr:cNvPr>
        <xdr:cNvSpPr/>
      </xdr:nvSpPr>
      <xdr:spPr>
        <a:xfrm>
          <a:off x="289559" y="55129"/>
          <a:ext cx="11844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2DCFE32-7FAD-456B-A0B7-7EC19F781C4A}" type="TxLink">
            <a:rPr lang="en-US" sz="1100" b="1" i="0" u="none" strike="noStrike">
              <a:solidFill>
                <a:srgbClr val="000000"/>
              </a:solidFill>
              <a:latin typeface="Calibri"/>
              <a:cs typeface="Calibri"/>
            </a:rPr>
            <a:pPr algn="ctr"/>
            <a:t>1. Start Page</a:t>
          </a:fld>
          <a:endParaRPr lang="en-GB" sz="1100" b="1">
            <a:solidFill>
              <a:sysClr val="windowText" lastClr="000000"/>
            </a:solidFill>
          </a:endParaRPr>
        </a:p>
      </xdr:txBody>
    </xdr:sp>
    <xdr:clientData/>
  </xdr:twoCellAnchor>
  <xdr:twoCellAnchor editAs="absolute">
    <xdr:from>
      <xdr:col>1</xdr:col>
      <xdr:colOff>1544771</xdr:colOff>
      <xdr:row>0</xdr:row>
      <xdr:rowOff>58279</xdr:rowOff>
    </xdr:from>
    <xdr:to>
      <xdr:col>2</xdr:col>
      <xdr:colOff>476186</xdr:colOff>
      <xdr:row>1</xdr:row>
      <xdr:rowOff>232339</xdr:rowOff>
    </xdr:to>
    <xdr:sp macro="[0]!Sheet6.Input_" textlink="'Trunking Translation'!B3">
      <xdr:nvSpPr>
        <xdr:cNvPr id="62" name="Rectangle 61">
          <a:extLst>
            <a:ext uri="{FF2B5EF4-FFF2-40B4-BE49-F238E27FC236}">
              <a16:creationId xmlns:a16="http://schemas.microsoft.com/office/drawing/2014/main" id="{00000000-0008-0000-0600-00003E000000}"/>
            </a:ext>
          </a:extLst>
        </xdr:cNvPr>
        <xdr:cNvSpPr/>
      </xdr:nvSpPr>
      <xdr:spPr>
        <a:xfrm>
          <a:off x="1838801" y="55129"/>
          <a:ext cx="1173600"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988380A-D35F-4A0A-B4C0-BD5C6E8BB38F}" type="TxLink">
            <a:rPr lang="en-US" sz="1100" b="1" i="0" u="none" strike="noStrike">
              <a:solidFill>
                <a:srgbClr val="000000"/>
              </a:solidFill>
              <a:latin typeface="Calibri"/>
              <a:cs typeface="Calibri"/>
            </a:rPr>
            <a:pPr algn="ctr"/>
            <a:t>2. Input Form</a:t>
          </a:fld>
          <a:endParaRPr lang="en-GB" sz="1100" b="1">
            <a:solidFill>
              <a:sysClr val="windowText" lastClr="000000"/>
            </a:solidFill>
          </a:endParaRPr>
        </a:p>
      </xdr:txBody>
    </xdr:sp>
    <xdr:clientData/>
  </xdr:twoCellAnchor>
  <xdr:twoCellAnchor editAs="absolute">
    <xdr:from>
      <xdr:col>2</xdr:col>
      <xdr:colOff>860078</xdr:colOff>
      <xdr:row>0</xdr:row>
      <xdr:rowOff>56374</xdr:rowOff>
    </xdr:from>
    <xdr:to>
      <xdr:col>2</xdr:col>
      <xdr:colOff>2035906</xdr:colOff>
      <xdr:row>1</xdr:row>
      <xdr:rowOff>232339</xdr:rowOff>
    </xdr:to>
    <xdr:sp macro="[0]!Config" textlink="'Trunking Translation'!B4">
      <xdr:nvSpPr>
        <xdr:cNvPr id="63" name="Rectangle 62">
          <a:extLst>
            <a:ext uri="{FF2B5EF4-FFF2-40B4-BE49-F238E27FC236}">
              <a16:creationId xmlns:a16="http://schemas.microsoft.com/office/drawing/2014/main" id="{00000000-0008-0000-0600-00003F000000}"/>
            </a:ext>
          </a:extLst>
        </xdr:cNvPr>
        <xdr:cNvSpPr/>
      </xdr:nvSpPr>
      <xdr:spPr>
        <a:xfrm>
          <a:off x="3377243" y="58939"/>
          <a:ext cx="1184400" cy="554400"/>
        </a:xfrm>
        <a:prstGeom prst="rect">
          <a:avLst/>
        </a:prstGeom>
        <a:solidFill>
          <a:schemeClr val="accent1"/>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B4C7D55-82F6-4D35-A164-6D4438139216}" type="TxLink">
            <a:rPr lang="en-US" sz="1100" b="1" i="0" u="none" strike="noStrike">
              <a:solidFill>
                <a:srgbClr val="FFFFFF"/>
              </a:solidFill>
              <a:latin typeface="Calibri"/>
              <a:cs typeface="Calibri"/>
            </a:rPr>
            <a:pPr algn="ctr"/>
            <a:t>3. Configurator</a:t>
          </a:fld>
          <a:endParaRPr lang="en-GB" sz="1100" b="1">
            <a:solidFill>
              <a:srgbClr val="FFFFFF"/>
            </a:solidFill>
          </a:endParaRPr>
        </a:p>
      </xdr:txBody>
    </xdr:sp>
    <xdr:clientData/>
  </xdr:twoCellAnchor>
  <xdr:twoCellAnchor editAs="absolute">
    <xdr:from>
      <xdr:col>2</xdr:col>
      <xdr:colOff>2402360</xdr:colOff>
      <xdr:row>0</xdr:row>
      <xdr:rowOff>58279</xdr:rowOff>
    </xdr:from>
    <xdr:to>
      <xdr:col>3</xdr:col>
      <xdr:colOff>456522</xdr:colOff>
      <xdr:row>1</xdr:row>
      <xdr:rowOff>232339</xdr:rowOff>
    </xdr:to>
    <xdr:sp macro="[0]!quota" textlink="'Trunking Translation'!B5">
      <xdr:nvSpPr>
        <xdr:cNvPr id="64" name="Rectangle 63">
          <a:extLst>
            <a:ext uri="{FF2B5EF4-FFF2-40B4-BE49-F238E27FC236}">
              <a16:creationId xmlns:a16="http://schemas.microsoft.com/office/drawing/2014/main" id="{00000000-0008-0000-0600-000040000000}"/>
            </a:ext>
          </a:extLst>
        </xdr:cNvPr>
        <xdr:cNvSpPr/>
      </xdr:nvSpPr>
      <xdr:spPr>
        <a:xfrm>
          <a:off x="4926485" y="55129"/>
          <a:ext cx="1178362"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D129127-E39E-4862-93CE-29DA3A901407}" type="TxLink">
            <a:rPr lang="en-US" sz="1100" b="1" i="0" u="none" strike="noStrike">
              <a:solidFill>
                <a:srgbClr val="000000"/>
              </a:solidFill>
              <a:latin typeface="Calibri"/>
              <a:cs typeface="Calibri"/>
            </a:rPr>
            <a:pPr algn="ctr"/>
            <a:t>4. Quotation</a:t>
          </a:fld>
          <a:endParaRPr lang="en-GB" sz="1100" b="1">
            <a:solidFill>
              <a:sysClr val="windowText" lastClr="000000"/>
            </a:solidFill>
          </a:endParaRPr>
        </a:p>
      </xdr:txBody>
    </xdr:sp>
    <xdr:clientData/>
  </xdr:twoCellAnchor>
  <xdr:twoCellAnchor editAs="absolute">
    <xdr:from>
      <xdr:col>3</xdr:col>
      <xdr:colOff>818799</xdr:colOff>
      <xdr:row>0</xdr:row>
      <xdr:rowOff>58279</xdr:rowOff>
    </xdr:from>
    <xdr:to>
      <xdr:col>4</xdr:col>
      <xdr:colOff>588414</xdr:colOff>
      <xdr:row>1</xdr:row>
      <xdr:rowOff>232339</xdr:rowOff>
    </xdr:to>
    <xdr:sp macro="[0]!SaveAsDisplay" textlink="'Trunking Translation'!B6">
      <xdr:nvSpPr>
        <xdr:cNvPr id="65" name="Rectangle 64">
          <a:extLst>
            <a:ext uri="{FF2B5EF4-FFF2-40B4-BE49-F238E27FC236}">
              <a16:creationId xmlns:a16="http://schemas.microsoft.com/office/drawing/2014/main" id="{00000000-0008-0000-0600-000041000000}"/>
            </a:ext>
          </a:extLst>
        </xdr:cNvPr>
        <xdr:cNvSpPr/>
      </xdr:nvSpPr>
      <xdr:spPr>
        <a:xfrm>
          <a:off x="6469689" y="55129"/>
          <a:ext cx="1179315"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CD8CD610-B261-4460-8334-ABAF36716D89}" type="TxLink">
            <a:rPr lang="en-US" sz="1100" b="1" i="0" u="none" strike="noStrike">
              <a:solidFill>
                <a:srgbClr val="000000"/>
              </a:solidFill>
              <a:latin typeface="Calibri"/>
              <a:cs typeface="Calibri"/>
            </a:rPr>
            <a:pPr algn="ctr"/>
            <a:t>5. Save As</a:t>
          </a:fld>
          <a:endParaRPr lang="en-GB" sz="1100" b="1">
            <a:solidFill>
              <a:sysClr val="windowText" lastClr="000000"/>
            </a:solidFill>
          </a:endParaRPr>
        </a:p>
      </xdr:txBody>
    </xdr:sp>
    <xdr:clientData/>
  </xdr:twoCellAnchor>
  <xdr:twoCellAnchor editAs="absolute">
    <xdr:from>
      <xdr:col>4</xdr:col>
      <xdr:colOff>931350</xdr:colOff>
      <xdr:row>0</xdr:row>
      <xdr:rowOff>56374</xdr:rowOff>
    </xdr:from>
    <xdr:to>
      <xdr:col>5</xdr:col>
      <xdr:colOff>244747</xdr:colOff>
      <xdr:row>1</xdr:row>
      <xdr:rowOff>232339</xdr:rowOff>
    </xdr:to>
    <xdr:sp macro="[0]!Export_pdf" textlink="'Trunking Translation'!B7">
      <xdr:nvSpPr>
        <xdr:cNvPr id="66" name="Rectangle 65">
          <a:extLst>
            <a:ext uri="{FF2B5EF4-FFF2-40B4-BE49-F238E27FC236}">
              <a16:creationId xmlns:a16="http://schemas.microsoft.com/office/drawing/2014/main" id="{00000000-0008-0000-0600-000042000000}"/>
            </a:ext>
          </a:extLst>
        </xdr:cNvPr>
        <xdr:cNvSpPr/>
      </xdr:nvSpPr>
      <xdr:spPr>
        <a:xfrm>
          <a:off x="8006439" y="55129"/>
          <a:ext cx="1196747" cy="558210"/>
        </a:xfrm>
        <a:prstGeom prst="rect">
          <a:avLst/>
        </a:prstGeom>
        <a:solidFill>
          <a:schemeClr val="bg2"/>
        </a:solidFill>
        <a:ln>
          <a:noFill/>
        </a:ln>
        <a:effectLst>
          <a:outerShdw blurRad="44450" dist="27940" dir="5400000" algn="ctr">
            <a:srgbClr val="000000">
              <a:alpha val="32000"/>
            </a:srgbClr>
          </a:outerShdw>
          <a:softEdge rad="12700"/>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16AE0E1-97A6-477C-A32C-8D1E2EDAB9E4}" type="TxLink">
            <a:rPr lang="en-US" sz="1100" b="1" i="0" u="none" strike="noStrike">
              <a:solidFill>
                <a:srgbClr val="000000"/>
              </a:solidFill>
              <a:latin typeface="Calibri"/>
              <a:cs typeface="Calibri"/>
            </a:rPr>
            <a:pPr algn="ctr"/>
            <a:t>6. Export PDF</a:t>
          </a:fld>
          <a:endParaRPr lang="en-GB"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23385</xdr:colOff>
      <xdr:row>1</xdr:row>
      <xdr:rowOff>200981</xdr:rowOff>
    </xdr:from>
    <xdr:to>
      <xdr:col>3</xdr:col>
      <xdr:colOff>515180</xdr:colOff>
      <xdr:row>6</xdr:row>
      <xdr:rowOff>173344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4385" y="2372681"/>
          <a:ext cx="1621364" cy="1175053"/>
        </a:xfrm>
        <a:prstGeom prst="rect">
          <a:avLst/>
        </a:prstGeom>
      </xdr:spPr>
    </xdr:pic>
    <xdr:clientData/>
  </xdr:twoCellAnchor>
  <xdr:twoCellAnchor editAs="oneCell">
    <xdr:from>
      <xdr:col>1</xdr:col>
      <xdr:colOff>241904</xdr:colOff>
      <xdr:row>8</xdr:row>
      <xdr:rowOff>120951</xdr:rowOff>
    </xdr:from>
    <xdr:to>
      <xdr:col>3</xdr:col>
      <xdr:colOff>745101</xdr:colOff>
      <xdr:row>15</xdr:row>
      <xdr:rowOff>56664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894920" y="3346348"/>
          <a:ext cx="1632857" cy="1632857"/>
        </a:xfrm>
        <a:prstGeom prst="rect">
          <a:avLst/>
        </a:prstGeom>
      </xdr:spPr>
    </xdr:pic>
    <xdr:clientData/>
  </xdr:twoCellAnchor>
  <xdr:twoCellAnchor editAs="oneCell">
    <xdr:from>
      <xdr:col>1</xdr:col>
      <xdr:colOff>161267</xdr:colOff>
      <xdr:row>40</xdr:row>
      <xdr:rowOff>126908</xdr:rowOff>
    </xdr:from>
    <xdr:to>
      <xdr:col>3</xdr:col>
      <xdr:colOff>598274</xdr:colOff>
      <xdr:row>47</xdr:row>
      <xdr:rowOff>2521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998312" y="11614635"/>
          <a:ext cx="1579026" cy="1593000"/>
        </a:xfrm>
        <a:prstGeom prst="rect">
          <a:avLst/>
        </a:prstGeom>
      </xdr:spPr>
    </xdr:pic>
    <xdr:clientData/>
  </xdr:twoCellAnchor>
  <xdr:twoCellAnchor editAs="oneCell">
    <xdr:from>
      <xdr:col>8</xdr:col>
      <xdr:colOff>423340</xdr:colOff>
      <xdr:row>1</xdr:row>
      <xdr:rowOff>120952</xdr:rowOff>
    </xdr:from>
    <xdr:to>
      <xdr:col>12</xdr:col>
      <xdr:colOff>360010</xdr:colOff>
      <xdr:row>7</xdr:row>
      <xdr:rowOff>179524</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a:stretch>
          <a:fillRect/>
        </a:stretch>
      </xdr:blipFill>
      <xdr:spPr>
        <a:xfrm>
          <a:off x="7861911" y="1935238"/>
          <a:ext cx="3238892" cy="1511905"/>
        </a:xfrm>
        <a:prstGeom prst="rect">
          <a:avLst/>
        </a:prstGeom>
      </xdr:spPr>
    </xdr:pic>
    <xdr:clientData/>
  </xdr:twoCellAnchor>
  <xdr:twoCellAnchor editAs="oneCell">
    <xdr:from>
      <xdr:col>9</xdr:col>
      <xdr:colOff>241905</xdr:colOff>
      <xdr:row>11</xdr:row>
      <xdr:rowOff>40318</xdr:rowOff>
    </xdr:from>
    <xdr:to>
      <xdr:col>12</xdr:col>
      <xdr:colOff>175080</xdr:colOff>
      <xdr:row>19</xdr:row>
      <xdr:rowOff>96983</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5"/>
        <a:stretch>
          <a:fillRect/>
        </a:stretch>
      </xdr:blipFill>
      <xdr:spPr>
        <a:xfrm>
          <a:off x="8506984" y="3870477"/>
          <a:ext cx="2408889" cy="1995714"/>
        </a:xfrm>
        <a:prstGeom prst="rect">
          <a:avLst/>
        </a:prstGeom>
      </xdr:spPr>
    </xdr:pic>
    <xdr:clientData/>
  </xdr:twoCellAnchor>
  <xdr:twoCellAnchor editAs="oneCell">
    <xdr:from>
      <xdr:col>7</xdr:col>
      <xdr:colOff>356220</xdr:colOff>
      <xdr:row>21</xdr:row>
      <xdr:rowOff>77439</xdr:rowOff>
    </xdr:from>
    <xdr:to>
      <xdr:col>12</xdr:col>
      <xdr:colOff>183444</xdr:colOff>
      <xdr:row>31</xdr:row>
      <xdr:rowOff>19184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rotWithShape="1">
        <a:blip xmlns:r="http://schemas.openxmlformats.org/officeDocument/2006/relationships" r:embed="rId6"/>
        <a:srcRect t="-418" r="23185"/>
        <a:stretch/>
      </xdr:blipFill>
      <xdr:spPr>
        <a:xfrm>
          <a:off x="6706220" y="5281341"/>
          <a:ext cx="3933398" cy="2423604"/>
        </a:xfrm>
        <a:prstGeom prst="rect">
          <a:avLst/>
        </a:prstGeom>
      </xdr:spPr>
    </xdr:pic>
    <xdr:clientData/>
  </xdr:twoCellAnchor>
  <xdr:twoCellAnchor editAs="oneCell">
    <xdr:from>
      <xdr:col>1</xdr:col>
      <xdr:colOff>81787</xdr:colOff>
      <xdr:row>63</xdr:row>
      <xdr:rowOff>22862</xdr:rowOff>
    </xdr:from>
    <xdr:to>
      <xdr:col>3</xdr:col>
      <xdr:colOff>583079</xdr:colOff>
      <xdr:row>71</xdr:row>
      <xdr:rowOff>44925</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7"/>
        <a:stretch>
          <a:fillRect/>
        </a:stretch>
      </xdr:blipFill>
      <xdr:spPr>
        <a:xfrm>
          <a:off x="918832" y="17153430"/>
          <a:ext cx="1639501" cy="1636522"/>
        </a:xfrm>
        <a:prstGeom prst="rect">
          <a:avLst/>
        </a:prstGeom>
      </xdr:spPr>
    </xdr:pic>
    <xdr:clientData/>
  </xdr:twoCellAnchor>
  <xdr:twoCellAnchor editAs="oneCell">
    <xdr:from>
      <xdr:col>1</xdr:col>
      <xdr:colOff>362854</xdr:colOff>
      <xdr:row>18</xdr:row>
      <xdr:rowOff>0</xdr:rowOff>
    </xdr:from>
    <xdr:to>
      <xdr:col>3</xdr:col>
      <xdr:colOff>798741</xdr:colOff>
      <xdr:row>24</xdr:row>
      <xdr:rowOff>179524</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8"/>
        <a:stretch>
          <a:fillRect/>
        </a:stretch>
      </xdr:blipFill>
      <xdr:spPr>
        <a:xfrm>
          <a:off x="2015870" y="5241270"/>
          <a:ext cx="1632857" cy="1632857"/>
        </a:xfrm>
        <a:prstGeom prst="rect">
          <a:avLst/>
        </a:prstGeom>
      </xdr:spPr>
    </xdr:pic>
    <xdr:clientData/>
  </xdr:twoCellAnchor>
  <xdr:twoCellAnchor editAs="oneCell">
    <xdr:from>
      <xdr:col>0</xdr:col>
      <xdr:colOff>679486</xdr:colOff>
      <xdr:row>49</xdr:row>
      <xdr:rowOff>117974</xdr:rowOff>
    </xdr:from>
    <xdr:to>
      <xdr:col>3</xdr:col>
      <xdr:colOff>800384</xdr:colOff>
      <xdr:row>60</xdr:row>
      <xdr:rowOff>207467</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9"/>
        <a:stretch>
          <a:fillRect/>
        </a:stretch>
      </xdr:blipFill>
      <xdr:spPr>
        <a:xfrm>
          <a:off x="679486" y="13813769"/>
          <a:ext cx="2098057" cy="2784433"/>
        </a:xfrm>
        <a:prstGeom prst="rect">
          <a:avLst/>
        </a:prstGeom>
      </xdr:spPr>
    </xdr:pic>
    <xdr:clientData/>
  </xdr:twoCellAnchor>
  <xdr:twoCellAnchor editAs="oneCell">
    <xdr:from>
      <xdr:col>9</xdr:col>
      <xdr:colOff>340732</xdr:colOff>
      <xdr:row>29</xdr:row>
      <xdr:rowOff>105936</xdr:rowOff>
    </xdr:from>
    <xdr:to>
      <xdr:col>12</xdr:col>
      <xdr:colOff>180966</xdr:colOff>
      <xdr:row>40</xdr:row>
      <xdr:rowOff>59041</xdr:rowOff>
    </xdr:to>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rotWithShape="1">
        <a:blip xmlns:r="http://schemas.openxmlformats.org/officeDocument/2006/relationships" r:embed="rId6"/>
        <a:srcRect l="36155" t="-418" r="23185"/>
        <a:stretch/>
      </xdr:blipFill>
      <xdr:spPr>
        <a:xfrm>
          <a:off x="8332439" y="7292277"/>
          <a:ext cx="2304700" cy="2682769"/>
        </a:xfrm>
        <a:prstGeom prst="rect">
          <a:avLst/>
        </a:prstGeom>
      </xdr:spPr>
    </xdr:pic>
    <xdr:clientData/>
  </xdr:twoCellAnchor>
  <xdr:twoCellAnchor editAs="oneCell">
    <xdr:from>
      <xdr:col>1</xdr:col>
      <xdr:colOff>197234</xdr:colOff>
      <xdr:row>30</xdr:row>
      <xdr:rowOff>206855</xdr:rowOff>
    </xdr:from>
    <xdr:to>
      <xdr:col>3</xdr:col>
      <xdr:colOff>583987</xdr:colOff>
      <xdr:row>36</xdr:row>
      <xdr:rowOff>209587</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0"/>
        <a:stretch>
          <a:fillRect/>
        </a:stretch>
      </xdr:blipFill>
      <xdr:spPr>
        <a:xfrm>
          <a:off x="1034279" y="9241173"/>
          <a:ext cx="1524962" cy="1478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2F8CC-B95C-4F07-8F34-84DC535D00C9}">
  <sheetPr codeName="Sheet5">
    <pageSetUpPr fitToPage="1"/>
  </sheetPr>
  <dimension ref="A1:O174"/>
  <sheetViews>
    <sheetView showGridLines="0" showRowColHeaders="0" tabSelected="1" zoomScale="80" zoomScaleNormal="80" workbookViewId="0">
      <pane ySplit="2" topLeftCell="A3" activePane="bottomLeft" state="frozen"/>
      <selection activeCell="C37" sqref="C37"/>
      <selection pane="bottomLeft" activeCell="F9" sqref="F9:L9"/>
    </sheetView>
  </sheetViews>
  <sheetFormatPr defaultColWidth="0" defaultRowHeight="15" customHeight="1" zeroHeight="1" x14ac:dyDescent="0.25"/>
  <cols>
    <col min="1" max="1" width="3.75" customWidth="1"/>
    <col min="2" max="3" width="8.75" customWidth="1"/>
    <col min="4" max="4" width="8.5" customWidth="1"/>
    <col min="5" max="14" width="8.75" customWidth="1"/>
    <col min="15" max="15" width="3.75" customWidth="1"/>
    <col min="16" max="16384" width="8.75" hidden="1"/>
  </cols>
  <sheetData>
    <row r="1" spans="1:15" ht="30" customHeight="1" x14ac:dyDescent="0.25">
      <c r="A1" s="50"/>
      <c r="B1" s="51"/>
      <c r="C1" s="52"/>
      <c r="D1" s="53"/>
      <c r="E1" s="53"/>
      <c r="F1" s="53"/>
      <c r="G1" s="54"/>
      <c r="H1" s="51"/>
      <c r="I1" s="51"/>
      <c r="J1" s="51"/>
      <c r="K1" s="52"/>
      <c r="L1" s="55"/>
      <c r="M1" s="52"/>
      <c r="N1" s="56"/>
      <c r="O1" s="57"/>
    </row>
    <row r="2" spans="1:15" ht="30" customHeight="1" x14ac:dyDescent="0.25">
      <c r="A2" s="58"/>
      <c r="B2" s="114"/>
      <c r="C2" s="60"/>
      <c r="D2" s="61"/>
      <c r="E2" s="61"/>
      <c r="F2" s="61"/>
      <c r="G2" s="62"/>
      <c r="H2" s="59"/>
      <c r="I2" s="59"/>
      <c r="J2" s="59"/>
      <c r="K2" s="60"/>
      <c r="L2" s="63"/>
      <c r="M2" s="60"/>
      <c r="N2" s="64"/>
      <c r="O2" s="65"/>
    </row>
    <row r="3" spans="1:15" ht="15" customHeight="1" x14ac:dyDescent="0.25">
      <c r="B3" s="331" t="s">
        <v>576</v>
      </c>
      <c r="C3" s="332"/>
      <c r="D3" s="332"/>
      <c r="E3" s="333" t="s">
        <v>72</v>
      </c>
      <c r="F3" s="333"/>
      <c r="G3" s="332"/>
      <c r="N3" s="119" t="s">
        <v>618</v>
      </c>
    </row>
    <row r="4" spans="1:15" ht="15.75" x14ac:dyDescent="0.25">
      <c r="B4" s="280" t="str">
        <f>'Trunking Translation'!$B$13</f>
        <v>OPPLE LED Trunking Configurator</v>
      </c>
      <c r="C4" s="280"/>
      <c r="D4" s="280"/>
      <c r="E4" s="280"/>
      <c r="F4" s="280"/>
      <c r="G4" s="280"/>
      <c r="H4" s="280"/>
      <c r="I4" s="280"/>
      <c r="J4" s="280"/>
      <c r="K4" s="280"/>
      <c r="L4" s="280"/>
      <c r="M4" s="280"/>
      <c r="N4" s="280"/>
    </row>
    <row r="5" spans="1:15" ht="15.75" x14ac:dyDescent="0.25">
      <c r="B5" s="280"/>
      <c r="C5" s="280"/>
      <c r="D5" s="280"/>
      <c r="E5" s="280"/>
      <c r="F5" s="280"/>
      <c r="G5" s="280"/>
      <c r="H5" s="280"/>
      <c r="I5" s="280"/>
      <c r="J5" s="280"/>
      <c r="K5" s="280"/>
      <c r="L5" s="280"/>
      <c r="M5" s="280"/>
      <c r="N5" s="280"/>
    </row>
    <row r="6" spans="1:15" ht="15.75" x14ac:dyDescent="0.25">
      <c r="B6" s="39"/>
      <c r="C6" s="21"/>
      <c r="D6" s="21"/>
      <c r="E6" s="21"/>
      <c r="F6" s="21"/>
      <c r="G6" s="21"/>
      <c r="H6" s="21"/>
      <c r="I6" s="21"/>
      <c r="J6" s="21"/>
      <c r="K6" s="21"/>
      <c r="L6" s="115"/>
      <c r="M6" s="21"/>
      <c r="N6" s="22"/>
    </row>
    <row r="7" spans="1:15" ht="18.75" x14ac:dyDescent="0.3">
      <c r="A7" s="16"/>
      <c r="B7" s="281" t="str">
        <f>'Trunking Translation'!$B$14</f>
        <v>Project Information</v>
      </c>
      <c r="C7" s="281"/>
      <c r="D7" s="281"/>
      <c r="E7" s="281"/>
      <c r="F7" s="281"/>
      <c r="G7" s="281"/>
      <c r="H7" s="281"/>
      <c r="I7" s="281"/>
      <c r="J7" s="281"/>
      <c r="K7" s="281"/>
      <c r="L7" s="281"/>
      <c r="M7" s="281"/>
      <c r="N7" s="281"/>
    </row>
    <row r="8" spans="1:15" ht="15.75" x14ac:dyDescent="0.25">
      <c r="B8" s="23"/>
      <c r="C8" s="74"/>
      <c r="D8" s="85"/>
      <c r="E8" s="85"/>
      <c r="N8" s="20"/>
    </row>
    <row r="9" spans="1:15" ht="15.75" x14ac:dyDescent="0.25">
      <c r="B9" s="23"/>
      <c r="C9" s="263" t="str">
        <f>'Trunking Translation'!B15</f>
        <v>Project Name*</v>
      </c>
      <c r="D9" s="263"/>
      <c r="E9" s="264"/>
      <c r="F9" s="256"/>
      <c r="G9" s="256"/>
      <c r="H9" s="256"/>
      <c r="I9" s="256"/>
      <c r="J9" s="256"/>
      <c r="K9" s="256"/>
      <c r="L9" s="256"/>
      <c r="M9" s="74"/>
      <c r="N9" s="24"/>
    </row>
    <row r="10" spans="1:15" ht="4.9000000000000004" customHeight="1" x14ac:dyDescent="0.25">
      <c r="B10" s="23"/>
      <c r="D10" s="87"/>
      <c r="E10" s="87"/>
      <c r="F10" s="88"/>
      <c r="G10" s="88"/>
      <c r="H10" s="88"/>
      <c r="I10" s="88"/>
      <c r="J10" s="88"/>
      <c r="K10" s="88"/>
      <c r="L10" s="88"/>
      <c r="M10" s="74"/>
      <c r="N10" s="24"/>
    </row>
    <row r="11" spans="1:15" ht="15.75" x14ac:dyDescent="0.25">
      <c r="B11" s="23"/>
      <c r="D11" s="263" t="str">
        <f>'Trunking Translation'!B16</f>
        <v>Wholesaler</v>
      </c>
      <c r="E11" s="263"/>
      <c r="F11" s="256"/>
      <c r="G11" s="256"/>
      <c r="H11" s="256"/>
      <c r="I11" s="256"/>
      <c r="J11" s="256"/>
      <c r="K11" s="256"/>
      <c r="L11" s="256"/>
      <c r="N11" s="24"/>
    </row>
    <row r="12" spans="1:15" ht="4.9000000000000004" customHeight="1" x14ac:dyDescent="0.25">
      <c r="B12" s="23"/>
      <c r="D12" s="87"/>
      <c r="E12" s="87"/>
      <c r="F12" s="88"/>
      <c r="G12" s="88"/>
      <c r="H12" s="88"/>
      <c r="I12" s="88"/>
      <c r="J12" s="88"/>
      <c r="K12" s="88"/>
      <c r="L12" s="88"/>
      <c r="N12" s="24"/>
    </row>
    <row r="13" spans="1:15" ht="15.75" x14ac:dyDescent="0.25">
      <c r="B13" s="23"/>
      <c r="D13" s="263" t="str">
        <f>'Trunking Translation'!B17</f>
        <v>Installer</v>
      </c>
      <c r="E13" s="263"/>
      <c r="F13" s="256"/>
      <c r="G13" s="256"/>
      <c r="H13" s="256"/>
      <c r="I13" s="256"/>
      <c r="J13" s="256"/>
      <c r="K13" s="256"/>
      <c r="L13" s="256"/>
      <c r="N13" s="24"/>
    </row>
    <row r="14" spans="1:15" ht="15.75" x14ac:dyDescent="0.25">
      <c r="B14" s="23"/>
      <c r="D14" s="86"/>
      <c r="E14" s="86"/>
      <c r="N14" s="24"/>
    </row>
    <row r="15" spans="1:15" ht="18.75" x14ac:dyDescent="0.3">
      <c r="B15" s="257" t="str">
        <f>'Trunking Translation'!B18</f>
        <v>OPPLE Lighting B.V Information</v>
      </c>
      <c r="C15" s="258"/>
      <c r="D15" s="258"/>
      <c r="E15" s="258"/>
      <c r="F15" s="258"/>
      <c r="G15" s="258"/>
      <c r="H15" s="258"/>
      <c r="I15" s="258"/>
      <c r="J15" s="258"/>
      <c r="K15" s="258"/>
      <c r="L15" s="258"/>
      <c r="M15" s="258"/>
      <c r="N15" s="259"/>
    </row>
    <row r="16" spans="1:15" ht="15.75" x14ac:dyDescent="0.25">
      <c r="B16" s="23"/>
      <c r="N16" s="24"/>
    </row>
    <row r="17" spans="1:14" ht="15.75" x14ac:dyDescent="0.25">
      <c r="B17" s="23"/>
      <c r="C17" s="263" t="str">
        <f>'Trunking Translation'!B19</f>
        <v>Representative*</v>
      </c>
      <c r="D17" s="263"/>
      <c r="E17" s="264"/>
      <c r="F17" s="256"/>
      <c r="G17" s="256"/>
      <c r="H17" s="256"/>
      <c r="I17" s="256"/>
      <c r="J17" s="256"/>
      <c r="K17" s="256"/>
      <c r="L17" s="256"/>
      <c r="N17" s="24"/>
    </row>
    <row r="18" spans="1:14" ht="4.9000000000000004" customHeight="1" x14ac:dyDescent="0.25">
      <c r="B18" s="23"/>
      <c r="D18" s="87"/>
      <c r="E18" s="87"/>
      <c r="F18" s="88"/>
      <c r="G18" s="88"/>
      <c r="H18" s="88"/>
      <c r="I18" s="88"/>
      <c r="J18" s="88"/>
      <c r="K18" s="88"/>
      <c r="L18" s="88"/>
      <c r="N18" s="24"/>
    </row>
    <row r="19" spans="1:14" ht="15.75" x14ac:dyDescent="0.25">
      <c r="B19" s="23"/>
      <c r="D19" s="263" t="str">
        <f>'Trunking Translation'!B20</f>
        <v>Date</v>
      </c>
      <c r="E19" s="263"/>
      <c r="F19" s="282">
        <f ca="1">TODAY()</f>
        <v>44077</v>
      </c>
      <c r="G19" s="282"/>
      <c r="H19" s="282"/>
      <c r="I19" s="282"/>
      <c r="J19" s="282"/>
      <c r="K19" s="282"/>
      <c r="L19" s="282"/>
      <c r="N19" s="24"/>
    </row>
    <row r="20" spans="1:14" ht="15.75" x14ac:dyDescent="0.25">
      <c r="B20" s="23"/>
      <c r="N20" s="24"/>
    </row>
    <row r="21" spans="1:14" ht="18.75" x14ac:dyDescent="0.3">
      <c r="B21" s="257" t="str">
        <f>'Trunking Translation'!B21</f>
        <v>Project Remark</v>
      </c>
      <c r="C21" s="258"/>
      <c r="D21" s="258"/>
      <c r="E21" s="258"/>
      <c r="F21" s="258"/>
      <c r="G21" s="258"/>
      <c r="H21" s="258"/>
      <c r="I21" s="258"/>
      <c r="J21" s="258"/>
      <c r="K21" s="258"/>
      <c r="L21" s="258"/>
      <c r="M21" s="258"/>
      <c r="N21" s="259"/>
    </row>
    <row r="22" spans="1:14" ht="18" customHeight="1" x14ac:dyDescent="0.25">
      <c r="B22" s="265"/>
      <c r="C22" s="266"/>
      <c r="D22" s="266"/>
      <c r="E22" s="266"/>
      <c r="F22" s="266"/>
      <c r="G22" s="266"/>
      <c r="H22" s="266"/>
      <c r="I22" s="266"/>
      <c r="J22" s="266"/>
      <c r="K22" s="266"/>
      <c r="L22" s="266"/>
      <c r="M22" s="266"/>
      <c r="N22" s="267"/>
    </row>
    <row r="23" spans="1:14" ht="18" customHeight="1" x14ac:dyDescent="0.25">
      <c r="B23" s="268"/>
      <c r="C23" s="269"/>
      <c r="D23" s="269"/>
      <c r="E23" s="269"/>
      <c r="F23" s="269"/>
      <c r="G23" s="269"/>
      <c r="H23" s="269"/>
      <c r="I23" s="269"/>
      <c r="J23" s="269"/>
      <c r="K23" s="269"/>
      <c r="L23" s="269"/>
      <c r="M23" s="269"/>
      <c r="N23" s="270"/>
    </row>
    <row r="24" spans="1:14" ht="18" customHeight="1" x14ac:dyDescent="0.25">
      <c r="B24" s="268"/>
      <c r="C24" s="269"/>
      <c r="D24" s="269"/>
      <c r="E24" s="269"/>
      <c r="F24" s="269"/>
      <c r="G24" s="269"/>
      <c r="H24" s="269"/>
      <c r="I24" s="269"/>
      <c r="J24" s="269"/>
      <c r="K24" s="269"/>
      <c r="L24" s="269"/>
      <c r="M24" s="269"/>
      <c r="N24" s="270"/>
    </row>
    <row r="25" spans="1:14" ht="18" customHeight="1" x14ac:dyDescent="0.25">
      <c r="B25" s="268"/>
      <c r="C25" s="269"/>
      <c r="D25" s="269"/>
      <c r="E25" s="269"/>
      <c r="F25" s="269"/>
      <c r="G25" s="269"/>
      <c r="H25" s="269"/>
      <c r="I25" s="269"/>
      <c r="J25" s="269"/>
      <c r="K25" s="269"/>
      <c r="L25" s="269"/>
      <c r="M25" s="269"/>
      <c r="N25" s="270"/>
    </row>
    <row r="26" spans="1:14" ht="18" customHeight="1" x14ac:dyDescent="0.25">
      <c r="B26" s="271"/>
      <c r="C26" s="272"/>
      <c r="D26" s="272"/>
      <c r="E26" s="272"/>
      <c r="F26" s="272"/>
      <c r="G26" s="272"/>
      <c r="H26" s="272"/>
      <c r="I26" s="272"/>
      <c r="J26" s="272"/>
      <c r="K26" s="272"/>
      <c r="L26" s="272"/>
      <c r="M26" s="272"/>
      <c r="N26" s="273"/>
    </row>
    <row r="27" spans="1:14" ht="18" customHeight="1" x14ac:dyDescent="0.25">
      <c r="B27" s="120"/>
      <c r="C27" s="123"/>
      <c r="D27" s="123"/>
      <c r="E27" s="123"/>
      <c r="F27" s="123"/>
      <c r="G27" s="123"/>
      <c r="H27" s="123"/>
      <c r="I27" s="123"/>
      <c r="J27" s="123"/>
      <c r="K27" s="123"/>
      <c r="L27" s="123"/>
      <c r="M27" s="123"/>
      <c r="N27" s="121"/>
    </row>
    <row r="28" spans="1:14" ht="18" customHeight="1" x14ac:dyDescent="0.3">
      <c r="B28" s="257" t="s">
        <v>577</v>
      </c>
      <c r="C28" s="258"/>
      <c r="D28" s="258"/>
      <c r="E28" s="258"/>
      <c r="F28" s="258"/>
      <c r="G28" s="258"/>
      <c r="H28" s="279">
        <v>1</v>
      </c>
      <c r="I28" s="279"/>
      <c r="J28" s="279"/>
      <c r="K28" s="279"/>
      <c r="L28" s="279"/>
      <c r="M28" s="279"/>
      <c r="N28" s="279"/>
    </row>
    <row r="29" spans="1:14" ht="18.75" x14ac:dyDescent="0.3">
      <c r="B29" s="82"/>
      <c r="C29" s="83"/>
      <c r="D29" s="83"/>
      <c r="E29" s="83"/>
      <c r="F29" s="83"/>
      <c r="G29" s="83"/>
      <c r="H29" s="83">
        <v>4</v>
      </c>
      <c r="I29" s="83"/>
      <c r="J29" s="83"/>
      <c r="K29" s="83"/>
      <c r="L29" s="83"/>
      <c r="M29" s="83"/>
      <c r="N29" s="84"/>
    </row>
    <row r="30" spans="1:14" ht="18.75" x14ac:dyDescent="0.3">
      <c r="B30" s="274" t="str">
        <f>'Trunking Translation'!B22</f>
        <v>Section Name &amp; Remark</v>
      </c>
      <c r="C30" s="275"/>
      <c r="D30" s="275"/>
      <c r="E30" s="275"/>
      <c r="F30" s="275"/>
      <c r="G30" s="275"/>
      <c r="H30" s="275"/>
      <c r="I30" s="275"/>
      <c r="J30" s="275"/>
      <c r="K30" s="275"/>
      <c r="L30" s="275"/>
      <c r="M30" s="275"/>
      <c r="N30" s="276"/>
    </row>
    <row r="31" spans="1:14" s="75" customFormat="1" ht="49.9" customHeight="1" x14ac:dyDescent="0.25">
      <c r="A31" s="124">
        <v>1</v>
      </c>
      <c r="B31" s="261" t="str">
        <f>CONCATENATE('Trunking Translation'!$B$23, "_",A31)</f>
        <v>Section_1</v>
      </c>
      <c r="C31" s="262"/>
      <c r="D31" s="260"/>
      <c r="E31" s="260"/>
      <c r="F31" s="260"/>
      <c r="G31" s="260"/>
      <c r="H31" s="277"/>
      <c r="I31" s="277"/>
      <c r="J31" s="277"/>
      <c r="K31" s="277"/>
      <c r="L31" s="277"/>
      <c r="M31" s="277"/>
      <c r="N31" s="278"/>
    </row>
    <row r="32" spans="1:14" s="75" customFormat="1" ht="49.9" hidden="1" customHeight="1" x14ac:dyDescent="0.25">
      <c r="A32" s="124">
        <v>2</v>
      </c>
      <c r="B32" s="251" t="str">
        <f>CONCATENATE('Trunking Translation'!$B$23, "_",A32)</f>
        <v>Section_2</v>
      </c>
      <c r="C32" s="252"/>
      <c r="D32" s="255"/>
      <c r="E32" s="255"/>
      <c r="F32" s="255"/>
      <c r="G32" s="255"/>
      <c r="H32" s="253"/>
      <c r="I32" s="253"/>
      <c r="J32" s="253"/>
      <c r="K32" s="253"/>
      <c r="L32" s="253"/>
      <c r="M32" s="253"/>
      <c r="N32" s="254"/>
    </row>
    <row r="33" spans="1:14" s="75" customFormat="1" ht="49.9" hidden="1" customHeight="1" x14ac:dyDescent="0.25">
      <c r="A33" s="124">
        <v>3</v>
      </c>
      <c r="B33" s="251" t="str">
        <f>CONCATENATE('Trunking Translation'!$B$23, "_",A33)</f>
        <v>Section_3</v>
      </c>
      <c r="C33" s="252"/>
      <c r="D33" s="255"/>
      <c r="E33" s="255"/>
      <c r="F33" s="255"/>
      <c r="G33" s="255"/>
      <c r="H33" s="253"/>
      <c r="I33" s="253"/>
      <c r="J33" s="253"/>
      <c r="K33" s="253"/>
      <c r="L33" s="253"/>
      <c r="M33" s="253"/>
      <c r="N33" s="254"/>
    </row>
    <row r="34" spans="1:14" s="75" customFormat="1" ht="49.9" hidden="1" customHeight="1" x14ac:dyDescent="0.25">
      <c r="A34" s="124">
        <v>4</v>
      </c>
      <c r="B34" s="251" t="str">
        <f>CONCATENATE('Trunking Translation'!$B$23, "_",A34)</f>
        <v>Section_4</v>
      </c>
      <c r="C34" s="252"/>
      <c r="D34" s="255"/>
      <c r="E34" s="255"/>
      <c r="F34" s="255"/>
      <c r="G34" s="255"/>
      <c r="H34" s="253"/>
      <c r="I34" s="253"/>
      <c r="J34" s="253"/>
      <c r="K34" s="253"/>
      <c r="L34" s="253"/>
      <c r="M34" s="253"/>
      <c r="N34" s="254"/>
    </row>
    <row r="35" spans="1:14" s="75" customFormat="1" ht="49.9" hidden="1" customHeight="1" x14ac:dyDescent="0.25">
      <c r="A35" s="124">
        <v>5</v>
      </c>
      <c r="B35" s="251" t="str">
        <f>CONCATENATE('Trunking Translation'!$B$23, "_",A35)</f>
        <v>Section_5</v>
      </c>
      <c r="C35" s="252"/>
      <c r="D35" s="255"/>
      <c r="E35" s="255"/>
      <c r="F35" s="255"/>
      <c r="G35" s="255"/>
      <c r="H35" s="253"/>
      <c r="I35" s="253"/>
      <c r="J35" s="253"/>
      <c r="K35" s="253"/>
      <c r="L35" s="253"/>
      <c r="M35" s="253"/>
      <c r="N35" s="254"/>
    </row>
    <row r="36" spans="1:14" s="75" customFormat="1" ht="49.9" hidden="1" customHeight="1" x14ac:dyDescent="0.25">
      <c r="A36" s="124">
        <v>6</v>
      </c>
      <c r="B36" s="251" t="str">
        <f>CONCATENATE('Trunking Translation'!$B$23, "_",A36)</f>
        <v>Section_6</v>
      </c>
      <c r="C36" s="252"/>
      <c r="D36" s="255"/>
      <c r="E36" s="255"/>
      <c r="F36" s="255"/>
      <c r="G36" s="255"/>
      <c r="H36" s="253"/>
      <c r="I36" s="253"/>
      <c r="J36" s="253"/>
      <c r="K36" s="253"/>
      <c r="L36" s="253"/>
      <c r="M36" s="253"/>
      <c r="N36" s="254"/>
    </row>
    <row r="37" spans="1:14" ht="49.9" hidden="1" customHeight="1" x14ac:dyDescent="0.25">
      <c r="A37" s="124">
        <v>7</v>
      </c>
      <c r="B37" s="251" t="str">
        <f>CONCATENATE('Trunking Translation'!$B$23, "_",A37)</f>
        <v>Section_7</v>
      </c>
      <c r="C37" s="252"/>
      <c r="D37" s="255"/>
      <c r="E37" s="255"/>
      <c r="F37" s="255"/>
      <c r="G37" s="255"/>
      <c r="H37" s="253"/>
      <c r="I37" s="253"/>
      <c r="J37" s="253"/>
      <c r="K37" s="253"/>
      <c r="L37" s="253"/>
      <c r="M37" s="253"/>
      <c r="N37" s="254"/>
    </row>
    <row r="38" spans="1:14" ht="49.9" hidden="1" customHeight="1" x14ac:dyDescent="0.25">
      <c r="A38" s="124">
        <v>8</v>
      </c>
      <c r="B38" s="251" t="str">
        <f>CONCATENATE('Trunking Translation'!$B$23, "_",A38)</f>
        <v>Section_8</v>
      </c>
      <c r="C38" s="252"/>
      <c r="D38" s="255"/>
      <c r="E38" s="255"/>
      <c r="F38" s="255"/>
      <c r="G38" s="255"/>
      <c r="H38" s="253"/>
      <c r="I38" s="253"/>
      <c r="J38" s="253"/>
      <c r="K38" s="253"/>
      <c r="L38" s="253"/>
      <c r="M38" s="253"/>
      <c r="N38" s="254"/>
    </row>
    <row r="39" spans="1:14" ht="49.9" hidden="1" customHeight="1" x14ac:dyDescent="0.25">
      <c r="A39" s="124">
        <v>9</v>
      </c>
      <c r="B39" s="251" t="str">
        <f>CONCATENATE('Trunking Translation'!$B$23, "_",A39)</f>
        <v>Section_9</v>
      </c>
      <c r="C39" s="252"/>
      <c r="D39" s="255"/>
      <c r="E39" s="255"/>
      <c r="F39" s="255"/>
      <c r="G39" s="255"/>
      <c r="H39" s="253"/>
      <c r="I39" s="253"/>
      <c r="J39" s="253"/>
      <c r="K39" s="253"/>
      <c r="L39" s="253"/>
      <c r="M39" s="253"/>
      <c r="N39" s="254"/>
    </row>
    <row r="40" spans="1:14" ht="49.9" hidden="1" customHeight="1" x14ac:dyDescent="0.25">
      <c r="A40" s="124">
        <v>10</v>
      </c>
      <c r="B40" s="251" t="str">
        <f>CONCATENATE('Trunking Translation'!$B$23, "_",A40)</f>
        <v>Section_10</v>
      </c>
      <c r="C40" s="252"/>
      <c r="D40" s="255"/>
      <c r="E40" s="255"/>
      <c r="F40" s="255"/>
      <c r="G40" s="255"/>
      <c r="H40" s="253"/>
      <c r="I40" s="253"/>
      <c r="J40" s="253"/>
      <c r="K40" s="253"/>
      <c r="L40" s="253"/>
      <c r="M40" s="253"/>
      <c r="N40" s="254"/>
    </row>
    <row r="41" spans="1:14" ht="49.9" hidden="1" customHeight="1" x14ac:dyDescent="0.25">
      <c r="A41" s="124">
        <v>11</v>
      </c>
      <c r="B41" s="251" t="str">
        <f>CONCATENATE('Trunking Translation'!$B$23, "_",A41)</f>
        <v>Section_11</v>
      </c>
      <c r="C41" s="252"/>
      <c r="D41" s="255"/>
      <c r="E41" s="255"/>
      <c r="F41" s="255"/>
      <c r="G41" s="255"/>
      <c r="H41" s="253"/>
      <c r="I41" s="253"/>
      <c r="J41" s="253"/>
      <c r="K41" s="253"/>
      <c r="L41" s="253"/>
      <c r="M41" s="253"/>
      <c r="N41" s="254"/>
    </row>
    <row r="42" spans="1:14" ht="49.9" hidden="1" customHeight="1" x14ac:dyDescent="0.25">
      <c r="A42" s="124">
        <v>12</v>
      </c>
      <c r="B42" s="251" t="str">
        <f>CONCATENATE('Trunking Translation'!$B$23, "_",A42)</f>
        <v>Section_12</v>
      </c>
      <c r="C42" s="252"/>
      <c r="D42" s="255"/>
      <c r="E42" s="255"/>
      <c r="F42" s="255"/>
      <c r="G42" s="255"/>
      <c r="H42" s="253"/>
      <c r="I42" s="253"/>
      <c r="J42" s="253"/>
      <c r="K42" s="253"/>
      <c r="L42" s="253"/>
      <c r="M42" s="253"/>
      <c r="N42" s="254"/>
    </row>
    <row r="43" spans="1:14" ht="49.9" hidden="1" customHeight="1" x14ac:dyDescent="0.25">
      <c r="A43" s="124">
        <v>13</v>
      </c>
      <c r="B43" s="251" t="str">
        <f>CONCATENATE('Trunking Translation'!$B$23, "_",A43)</f>
        <v>Section_13</v>
      </c>
      <c r="C43" s="252"/>
      <c r="D43" s="255"/>
      <c r="E43" s="255"/>
      <c r="F43" s="255"/>
      <c r="G43" s="255"/>
      <c r="H43" s="253"/>
      <c r="I43" s="253"/>
      <c r="J43" s="253"/>
      <c r="K43" s="253"/>
      <c r="L43" s="253"/>
      <c r="M43" s="253"/>
      <c r="N43" s="254"/>
    </row>
    <row r="44" spans="1:14" ht="49.9" hidden="1" customHeight="1" x14ac:dyDescent="0.25">
      <c r="A44" s="124">
        <v>14</v>
      </c>
      <c r="B44" s="251" t="str">
        <f>CONCATENATE('Trunking Translation'!$B$23, "_",A44)</f>
        <v>Section_14</v>
      </c>
      <c r="C44" s="252"/>
      <c r="D44" s="255"/>
      <c r="E44" s="255"/>
      <c r="F44" s="255"/>
      <c r="G44" s="255"/>
      <c r="H44" s="253"/>
      <c r="I44" s="253"/>
      <c r="J44" s="253"/>
      <c r="K44" s="253"/>
      <c r="L44" s="253"/>
      <c r="M44" s="253"/>
      <c r="N44" s="254"/>
    </row>
    <row r="45" spans="1:14" ht="49.9" hidden="1" customHeight="1" x14ac:dyDescent="0.25">
      <c r="A45" s="124">
        <v>15</v>
      </c>
      <c r="B45" s="251" t="str">
        <f>CONCATENATE('Trunking Translation'!$B$23, "_",A45)</f>
        <v>Section_15</v>
      </c>
      <c r="C45" s="252"/>
      <c r="D45" s="255"/>
      <c r="E45" s="255"/>
      <c r="F45" s="255"/>
      <c r="G45" s="255"/>
      <c r="H45" s="253"/>
      <c r="I45" s="253"/>
      <c r="J45" s="253"/>
      <c r="K45" s="253"/>
      <c r="L45" s="253"/>
      <c r="M45" s="253"/>
      <c r="N45" s="254"/>
    </row>
    <row r="46" spans="1:14" ht="49.9" hidden="1" customHeight="1" x14ac:dyDescent="0.25">
      <c r="A46" s="124">
        <v>16</v>
      </c>
      <c r="B46" s="251" t="str">
        <f>CONCATENATE('Trunking Translation'!$B$23, "_",A46)</f>
        <v>Section_16</v>
      </c>
      <c r="C46" s="252"/>
      <c r="D46" s="255"/>
      <c r="E46" s="255"/>
      <c r="F46" s="255"/>
      <c r="G46" s="255"/>
      <c r="H46" s="253"/>
      <c r="I46" s="253"/>
      <c r="J46" s="253"/>
      <c r="K46" s="253"/>
      <c r="L46" s="253"/>
      <c r="M46" s="253"/>
      <c r="N46" s="254"/>
    </row>
    <row r="47" spans="1:14" ht="49.9" hidden="1" customHeight="1" x14ac:dyDescent="0.25">
      <c r="A47" s="124">
        <v>17</v>
      </c>
      <c r="B47" s="251" t="str">
        <f>CONCATENATE('Trunking Translation'!$B$23, "_",A47)</f>
        <v>Section_17</v>
      </c>
      <c r="C47" s="252"/>
      <c r="D47" s="255"/>
      <c r="E47" s="255"/>
      <c r="F47" s="255"/>
      <c r="G47" s="255"/>
      <c r="H47" s="253"/>
      <c r="I47" s="253"/>
      <c r="J47" s="253"/>
      <c r="K47" s="253"/>
      <c r="L47" s="253"/>
      <c r="M47" s="253"/>
      <c r="N47" s="254"/>
    </row>
    <row r="48" spans="1:14" ht="49.9" hidden="1" customHeight="1" x14ac:dyDescent="0.25">
      <c r="A48" s="124">
        <v>18</v>
      </c>
      <c r="B48" s="251" t="str">
        <f>CONCATENATE('Trunking Translation'!$B$23, "_",A48)</f>
        <v>Section_18</v>
      </c>
      <c r="C48" s="252"/>
      <c r="D48" s="255"/>
      <c r="E48" s="255"/>
      <c r="F48" s="255"/>
      <c r="G48" s="255"/>
      <c r="H48" s="253"/>
      <c r="I48" s="253"/>
      <c r="J48" s="253"/>
      <c r="K48" s="253"/>
      <c r="L48" s="253"/>
      <c r="M48" s="253"/>
      <c r="N48" s="254"/>
    </row>
    <row r="49" spans="1:14" ht="49.9" hidden="1" customHeight="1" x14ac:dyDescent="0.25">
      <c r="A49" s="124">
        <v>19</v>
      </c>
      <c r="B49" s="251" t="str">
        <f>CONCATENATE('Trunking Translation'!$B$23, "_",A49)</f>
        <v>Section_19</v>
      </c>
      <c r="C49" s="252"/>
      <c r="D49" s="255"/>
      <c r="E49" s="255"/>
      <c r="F49" s="255"/>
      <c r="G49" s="255"/>
      <c r="H49" s="253"/>
      <c r="I49" s="253"/>
      <c r="J49" s="253"/>
      <c r="K49" s="253"/>
      <c r="L49" s="253"/>
      <c r="M49" s="253"/>
      <c r="N49" s="254"/>
    </row>
    <row r="50" spans="1:14" ht="49.9" hidden="1" customHeight="1" x14ac:dyDescent="0.25">
      <c r="A50" s="124">
        <v>20</v>
      </c>
      <c r="B50" s="251" t="str">
        <f>CONCATENATE('Trunking Translation'!$B$23, "_",A50)</f>
        <v>Section_20</v>
      </c>
      <c r="C50" s="252"/>
      <c r="D50" s="255"/>
      <c r="E50" s="255"/>
      <c r="F50" s="255"/>
      <c r="G50" s="255"/>
      <c r="H50" s="253"/>
      <c r="I50" s="253"/>
      <c r="J50" s="253"/>
      <c r="K50" s="253"/>
      <c r="L50" s="253"/>
      <c r="M50" s="253"/>
      <c r="N50" s="254"/>
    </row>
    <row r="51" spans="1:14" ht="49.9" hidden="1" customHeight="1" x14ac:dyDescent="0.25">
      <c r="A51" s="124">
        <v>21</v>
      </c>
      <c r="B51" s="251" t="str">
        <f>CONCATENATE('Trunking Translation'!$B$23, "_",A51)</f>
        <v>Section_21</v>
      </c>
      <c r="C51" s="252"/>
      <c r="D51" s="255"/>
      <c r="E51" s="255"/>
      <c r="F51" s="255"/>
      <c r="G51" s="255"/>
      <c r="H51" s="253"/>
      <c r="I51" s="253"/>
      <c r="J51" s="253"/>
      <c r="K51" s="253"/>
      <c r="L51" s="253"/>
      <c r="M51" s="253"/>
      <c r="N51" s="254"/>
    </row>
    <row r="52" spans="1:14" ht="49.9" hidden="1" customHeight="1" x14ac:dyDescent="0.25">
      <c r="A52" s="124">
        <v>22</v>
      </c>
      <c r="B52" s="251" t="str">
        <f>CONCATENATE('Trunking Translation'!$B$23, "_",A52)</f>
        <v>Section_22</v>
      </c>
      <c r="C52" s="252"/>
      <c r="D52" s="255"/>
      <c r="E52" s="255"/>
      <c r="F52" s="255"/>
      <c r="G52" s="255"/>
      <c r="H52" s="253"/>
      <c r="I52" s="253"/>
      <c r="J52" s="253"/>
      <c r="K52" s="253"/>
      <c r="L52" s="253"/>
      <c r="M52" s="253"/>
      <c r="N52" s="254"/>
    </row>
    <row r="53" spans="1:14" ht="49.9" hidden="1" customHeight="1" x14ac:dyDescent="0.25">
      <c r="A53" s="124">
        <v>23</v>
      </c>
      <c r="B53" s="251" t="str">
        <f>CONCATENATE('Trunking Translation'!$B$23, "_",A53)</f>
        <v>Section_23</v>
      </c>
      <c r="C53" s="252"/>
      <c r="D53" s="255"/>
      <c r="E53" s="255"/>
      <c r="F53" s="255"/>
      <c r="G53" s="255"/>
      <c r="H53" s="253"/>
      <c r="I53" s="253"/>
      <c r="J53" s="253"/>
      <c r="K53" s="253"/>
      <c r="L53" s="253"/>
      <c r="M53" s="253"/>
      <c r="N53" s="254"/>
    </row>
    <row r="54" spans="1:14" ht="49.9" hidden="1" customHeight="1" x14ac:dyDescent="0.25">
      <c r="A54" s="124">
        <v>24</v>
      </c>
      <c r="B54" s="251" t="str">
        <f>CONCATENATE('Trunking Translation'!$B$23, "_",A54)</f>
        <v>Section_24</v>
      </c>
      <c r="C54" s="252"/>
      <c r="D54" s="255"/>
      <c r="E54" s="255"/>
      <c r="F54" s="255"/>
      <c r="G54" s="255"/>
      <c r="H54" s="253"/>
      <c r="I54" s="253"/>
      <c r="J54" s="253"/>
      <c r="K54" s="253"/>
      <c r="L54" s="253"/>
      <c r="M54" s="253"/>
      <c r="N54" s="254"/>
    </row>
    <row r="55" spans="1:14" ht="49.9" hidden="1" customHeight="1" x14ac:dyDescent="0.25">
      <c r="A55" s="124">
        <v>25</v>
      </c>
      <c r="B55" s="251" t="str">
        <f>CONCATENATE('Trunking Translation'!$B$23, "_",A55)</f>
        <v>Section_25</v>
      </c>
      <c r="C55" s="252"/>
      <c r="D55" s="255"/>
      <c r="E55" s="255"/>
      <c r="F55" s="255"/>
      <c r="G55" s="255"/>
      <c r="H55" s="253"/>
      <c r="I55" s="253"/>
      <c r="J55" s="253"/>
      <c r="K55" s="253"/>
      <c r="L55" s="253"/>
      <c r="M55" s="253"/>
      <c r="N55" s="254"/>
    </row>
    <row r="56" spans="1:14" ht="49.9" hidden="1" customHeight="1" x14ac:dyDescent="0.25">
      <c r="A56" s="124">
        <v>26</v>
      </c>
      <c r="B56" s="251" t="str">
        <f>CONCATENATE('Trunking Translation'!$B$23, "_",A56)</f>
        <v>Section_26</v>
      </c>
      <c r="C56" s="252"/>
      <c r="D56" s="255"/>
      <c r="E56" s="255"/>
      <c r="F56" s="255"/>
      <c r="G56" s="255"/>
      <c r="H56" s="253"/>
      <c r="I56" s="253"/>
      <c r="J56" s="253"/>
      <c r="K56" s="253"/>
      <c r="L56" s="253"/>
      <c r="M56" s="253"/>
      <c r="N56" s="254"/>
    </row>
    <row r="57" spans="1:14" ht="49.9" hidden="1" customHeight="1" x14ac:dyDescent="0.25">
      <c r="A57" s="124">
        <v>27</v>
      </c>
      <c r="B57" s="251" t="str">
        <f>CONCATENATE('Trunking Translation'!$B$23, "_",A57)</f>
        <v>Section_27</v>
      </c>
      <c r="C57" s="252"/>
      <c r="D57" s="255"/>
      <c r="E57" s="255"/>
      <c r="F57" s="255"/>
      <c r="G57" s="255"/>
      <c r="H57" s="253"/>
      <c r="I57" s="253"/>
      <c r="J57" s="253"/>
      <c r="K57" s="253"/>
      <c r="L57" s="253"/>
      <c r="M57" s="253"/>
      <c r="N57" s="254"/>
    </row>
    <row r="58" spans="1:14" ht="49.9" hidden="1" customHeight="1" x14ac:dyDescent="0.25">
      <c r="A58" s="124">
        <v>28</v>
      </c>
      <c r="B58" s="251" t="str">
        <f>CONCATENATE('Trunking Translation'!$B$23, "_",A58)</f>
        <v>Section_28</v>
      </c>
      <c r="C58" s="252"/>
      <c r="D58" s="255"/>
      <c r="E58" s="255"/>
      <c r="F58" s="255"/>
      <c r="G58" s="255"/>
      <c r="H58" s="253"/>
      <c r="I58" s="253"/>
      <c r="J58" s="253"/>
      <c r="K58" s="253"/>
      <c r="L58" s="253"/>
      <c r="M58" s="253"/>
      <c r="N58" s="254"/>
    </row>
    <row r="59" spans="1:14" ht="49.9" hidden="1" customHeight="1" x14ac:dyDescent="0.25">
      <c r="A59" s="124">
        <v>29</v>
      </c>
      <c r="B59" s="251" t="str">
        <f>CONCATENATE('Trunking Translation'!$B$23, "_",A59)</f>
        <v>Section_29</v>
      </c>
      <c r="C59" s="252"/>
      <c r="D59" s="255"/>
      <c r="E59" s="255"/>
      <c r="F59" s="255"/>
      <c r="G59" s="255"/>
      <c r="H59" s="253"/>
      <c r="I59" s="253"/>
      <c r="J59" s="253"/>
      <c r="K59" s="253"/>
      <c r="L59" s="253"/>
      <c r="M59" s="253"/>
      <c r="N59" s="254"/>
    </row>
    <row r="60" spans="1:14" ht="49.9" hidden="1" customHeight="1" x14ac:dyDescent="0.25">
      <c r="A60" s="124">
        <v>30</v>
      </c>
      <c r="B60" s="251" t="str">
        <f>CONCATENATE('Trunking Translation'!$B$23, "_",A60)</f>
        <v>Section_30</v>
      </c>
      <c r="C60" s="252"/>
      <c r="D60" s="255"/>
      <c r="E60" s="255"/>
      <c r="F60" s="255"/>
      <c r="G60" s="255"/>
      <c r="H60" s="253"/>
      <c r="I60" s="253"/>
      <c r="J60" s="253"/>
      <c r="K60" s="253"/>
      <c r="L60" s="253"/>
      <c r="M60" s="253"/>
      <c r="N60" s="254"/>
    </row>
    <row r="61" spans="1:14" ht="49.9" hidden="1" customHeight="1" x14ac:dyDescent="0.25">
      <c r="A61" s="124">
        <v>31</v>
      </c>
      <c r="B61" s="251" t="str">
        <f>CONCATENATE('Trunking Translation'!$B$23, "_",A61)</f>
        <v>Section_31</v>
      </c>
      <c r="C61" s="252"/>
      <c r="D61" s="255"/>
      <c r="E61" s="255"/>
      <c r="F61" s="255"/>
      <c r="G61" s="255"/>
      <c r="H61" s="253"/>
      <c r="I61" s="253"/>
      <c r="J61" s="253"/>
      <c r="K61" s="253"/>
      <c r="L61" s="253"/>
      <c r="M61" s="253"/>
      <c r="N61" s="254"/>
    </row>
    <row r="62" spans="1:14" ht="49.9" hidden="1" customHeight="1" x14ac:dyDescent="0.25">
      <c r="A62" s="124">
        <v>32</v>
      </c>
      <c r="B62" s="251" t="str">
        <f>CONCATENATE('Trunking Translation'!$B$23, "_",A62)</f>
        <v>Section_32</v>
      </c>
      <c r="C62" s="252"/>
      <c r="D62" s="255"/>
      <c r="E62" s="255"/>
      <c r="F62" s="255"/>
      <c r="G62" s="255"/>
      <c r="H62" s="253"/>
      <c r="I62" s="253"/>
      <c r="J62" s="253"/>
      <c r="K62" s="253"/>
      <c r="L62" s="253"/>
      <c r="M62" s="253"/>
      <c r="N62" s="254"/>
    </row>
    <row r="63" spans="1:14" ht="49.9" hidden="1" customHeight="1" x14ac:dyDescent="0.25">
      <c r="A63" s="124">
        <v>33</v>
      </c>
      <c r="B63" s="251" t="str">
        <f>CONCATENATE('Trunking Translation'!$B$23, "_",A63)</f>
        <v>Section_33</v>
      </c>
      <c r="C63" s="252"/>
      <c r="D63" s="255"/>
      <c r="E63" s="255"/>
      <c r="F63" s="255"/>
      <c r="G63" s="255"/>
      <c r="H63" s="253"/>
      <c r="I63" s="253"/>
      <c r="J63" s="253"/>
      <c r="K63" s="253"/>
      <c r="L63" s="253"/>
      <c r="M63" s="253"/>
      <c r="N63" s="254"/>
    </row>
    <row r="64" spans="1:14" ht="49.9" hidden="1" customHeight="1" x14ac:dyDescent="0.25">
      <c r="A64" s="124">
        <v>34</v>
      </c>
      <c r="B64" s="251" t="str">
        <f>CONCATENATE('Trunking Translation'!$B$23, "_",A64)</f>
        <v>Section_34</v>
      </c>
      <c r="C64" s="252"/>
      <c r="D64" s="255"/>
      <c r="E64" s="255"/>
      <c r="F64" s="255"/>
      <c r="G64" s="255"/>
      <c r="H64" s="253"/>
      <c r="I64" s="253"/>
      <c r="J64" s="253"/>
      <c r="K64" s="253"/>
      <c r="L64" s="253"/>
      <c r="M64" s="253"/>
      <c r="N64" s="254"/>
    </row>
    <row r="65" spans="1:14" ht="49.9" hidden="1" customHeight="1" x14ac:dyDescent="0.25">
      <c r="A65" s="124">
        <v>35</v>
      </c>
      <c r="B65" s="251" t="str">
        <f>CONCATENATE('Trunking Translation'!$B$23, "_",A65)</f>
        <v>Section_35</v>
      </c>
      <c r="C65" s="252"/>
      <c r="D65" s="255"/>
      <c r="E65" s="255"/>
      <c r="F65" s="255"/>
      <c r="G65" s="255"/>
      <c r="H65" s="253"/>
      <c r="I65" s="253"/>
      <c r="J65" s="253"/>
      <c r="K65" s="253"/>
      <c r="L65" s="253"/>
      <c r="M65" s="253"/>
      <c r="N65" s="254"/>
    </row>
    <row r="66" spans="1:14" ht="49.9" hidden="1" customHeight="1" x14ac:dyDescent="0.25">
      <c r="A66" s="124">
        <v>36</v>
      </c>
      <c r="B66" s="251" t="str">
        <f>CONCATENATE('Trunking Translation'!$B$23, "_",A66)</f>
        <v>Section_36</v>
      </c>
      <c r="C66" s="252"/>
      <c r="D66" s="255"/>
      <c r="E66" s="255"/>
      <c r="F66" s="255"/>
      <c r="G66" s="255"/>
      <c r="H66" s="253"/>
      <c r="I66" s="253"/>
      <c r="J66" s="253"/>
      <c r="K66" s="253"/>
      <c r="L66" s="253"/>
      <c r="M66" s="253"/>
      <c r="N66" s="254"/>
    </row>
    <row r="67" spans="1:14" ht="49.9" hidden="1" customHeight="1" x14ac:dyDescent="0.25">
      <c r="A67" s="124">
        <v>37</v>
      </c>
      <c r="B67" s="251" t="str">
        <f>CONCATENATE('Trunking Translation'!$B$23, "_",A67)</f>
        <v>Section_37</v>
      </c>
      <c r="C67" s="252"/>
      <c r="D67" s="255"/>
      <c r="E67" s="255"/>
      <c r="F67" s="255"/>
      <c r="G67" s="255"/>
      <c r="H67" s="253"/>
      <c r="I67" s="253"/>
      <c r="J67" s="253"/>
      <c r="K67" s="253"/>
      <c r="L67" s="253"/>
      <c r="M67" s="253"/>
      <c r="N67" s="254"/>
    </row>
    <row r="68" spans="1:14" ht="49.9" hidden="1" customHeight="1" x14ac:dyDescent="0.25">
      <c r="A68" s="124">
        <v>38</v>
      </c>
      <c r="B68" s="251" t="str">
        <f>CONCATENATE('Trunking Translation'!$B$23, "_",A68)</f>
        <v>Section_38</v>
      </c>
      <c r="C68" s="252"/>
      <c r="D68" s="255"/>
      <c r="E68" s="255"/>
      <c r="F68" s="255"/>
      <c r="G68" s="255"/>
      <c r="H68" s="253"/>
      <c r="I68" s="253"/>
      <c r="J68" s="253"/>
      <c r="K68" s="253"/>
      <c r="L68" s="253"/>
      <c r="M68" s="253"/>
      <c r="N68" s="254"/>
    </row>
    <row r="69" spans="1:14" ht="49.9" hidden="1" customHeight="1" x14ac:dyDescent="0.25">
      <c r="A69" s="124">
        <v>39</v>
      </c>
      <c r="B69" s="251" t="str">
        <f>CONCATENATE('Trunking Translation'!$B$23, "_",A69)</f>
        <v>Section_39</v>
      </c>
      <c r="C69" s="252"/>
      <c r="D69" s="255"/>
      <c r="E69" s="255"/>
      <c r="F69" s="255"/>
      <c r="G69" s="255"/>
      <c r="H69" s="253"/>
      <c r="I69" s="253"/>
      <c r="J69" s="253"/>
      <c r="K69" s="253"/>
      <c r="L69" s="253"/>
      <c r="M69" s="253"/>
      <c r="N69" s="254"/>
    </row>
    <row r="70" spans="1:14" ht="49.9" hidden="1" customHeight="1" x14ac:dyDescent="0.25">
      <c r="A70" s="124">
        <v>40</v>
      </c>
      <c r="B70" s="251" t="str">
        <f>CONCATENATE('Trunking Translation'!$B$23, "_",A70)</f>
        <v>Section_40</v>
      </c>
      <c r="C70" s="252"/>
      <c r="D70" s="255"/>
      <c r="E70" s="255"/>
      <c r="F70" s="255"/>
      <c r="G70" s="255"/>
      <c r="H70" s="253"/>
      <c r="I70" s="253"/>
      <c r="J70" s="253"/>
      <c r="K70" s="253"/>
      <c r="L70" s="253"/>
      <c r="M70" s="253"/>
      <c r="N70" s="254"/>
    </row>
    <row r="71" spans="1:14" ht="49.9" hidden="1" customHeight="1" x14ac:dyDescent="0.25">
      <c r="A71" s="124">
        <v>41</v>
      </c>
      <c r="B71" s="251" t="str">
        <f>CONCATENATE('Trunking Translation'!$B$23, "_",A71)</f>
        <v>Section_41</v>
      </c>
      <c r="C71" s="252"/>
      <c r="D71" s="255"/>
      <c r="E71" s="255"/>
      <c r="F71" s="255"/>
      <c r="G71" s="255"/>
      <c r="H71" s="253"/>
      <c r="I71" s="253"/>
      <c r="J71" s="253"/>
      <c r="K71" s="253"/>
      <c r="L71" s="253"/>
      <c r="M71" s="253"/>
      <c r="N71" s="254"/>
    </row>
    <row r="72" spans="1:14" ht="49.9" hidden="1" customHeight="1" x14ac:dyDescent="0.25">
      <c r="A72" s="124">
        <v>42</v>
      </c>
      <c r="B72" s="251" t="str">
        <f>CONCATENATE('Trunking Translation'!$B$23, "_",A72)</f>
        <v>Section_42</v>
      </c>
      <c r="C72" s="252"/>
      <c r="D72" s="255"/>
      <c r="E72" s="255"/>
      <c r="F72" s="255"/>
      <c r="G72" s="255"/>
      <c r="H72" s="253"/>
      <c r="I72" s="253"/>
      <c r="J72" s="253"/>
      <c r="K72" s="253"/>
      <c r="L72" s="253"/>
      <c r="M72" s="253"/>
      <c r="N72" s="254"/>
    </row>
    <row r="73" spans="1:14" ht="49.9" hidden="1" customHeight="1" x14ac:dyDescent="0.25">
      <c r="A73" s="124">
        <v>43</v>
      </c>
      <c r="B73" s="251" t="str">
        <f>CONCATENATE('Trunking Translation'!$B$23, "_",A73)</f>
        <v>Section_43</v>
      </c>
      <c r="C73" s="252"/>
      <c r="D73" s="255"/>
      <c r="E73" s="255"/>
      <c r="F73" s="255"/>
      <c r="G73" s="255"/>
      <c r="H73" s="253"/>
      <c r="I73" s="253"/>
      <c r="J73" s="253"/>
      <c r="K73" s="253"/>
      <c r="L73" s="253"/>
      <c r="M73" s="253"/>
      <c r="N73" s="254"/>
    </row>
    <row r="74" spans="1:14" ht="49.9" hidden="1" customHeight="1" x14ac:dyDescent="0.25">
      <c r="A74" s="124">
        <v>44</v>
      </c>
      <c r="B74" s="251" t="str">
        <f>CONCATENATE('Trunking Translation'!$B$23, "_",A74)</f>
        <v>Section_44</v>
      </c>
      <c r="C74" s="252"/>
      <c r="D74" s="255"/>
      <c r="E74" s="255"/>
      <c r="F74" s="255"/>
      <c r="G74" s="255"/>
      <c r="H74" s="253"/>
      <c r="I74" s="253"/>
      <c r="J74" s="253"/>
      <c r="K74" s="253"/>
      <c r="L74" s="253"/>
      <c r="M74" s="253"/>
      <c r="N74" s="254"/>
    </row>
    <row r="75" spans="1:14" ht="49.9" hidden="1" customHeight="1" x14ac:dyDescent="0.25">
      <c r="A75" s="124">
        <v>45</v>
      </c>
      <c r="B75" s="251" t="str">
        <f>CONCATENATE('Trunking Translation'!$B$23, "_",A75)</f>
        <v>Section_45</v>
      </c>
      <c r="C75" s="252"/>
      <c r="D75" s="255"/>
      <c r="E75" s="255"/>
      <c r="F75" s="255"/>
      <c r="G75" s="255"/>
      <c r="H75" s="253"/>
      <c r="I75" s="253"/>
      <c r="J75" s="253"/>
      <c r="K75" s="253"/>
      <c r="L75" s="253"/>
      <c r="M75" s="253"/>
      <c r="N75" s="254"/>
    </row>
    <row r="76" spans="1:14" ht="49.9" hidden="1" customHeight="1" x14ac:dyDescent="0.25">
      <c r="A76" s="124">
        <v>46</v>
      </c>
      <c r="B76" s="251" t="str">
        <f>CONCATENATE('Trunking Translation'!$B$23, "_",A76)</f>
        <v>Section_46</v>
      </c>
      <c r="C76" s="252"/>
      <c r="D76" s="255"/>
      <c r="E76" s="255"/>
      <c r="F76" s="255"/>
      <c r="G76" s="255"/>
      <c r="H76" s="253"/>
      <c r="I76" s="253"/>
      <c r="J76" s="253"/>
      <c r="K76" s="253"/>
      <c r="L76" s="253"/>
      <c r="M76" s="253"/>
      <c r="N76" s="254"/>
    </row>
    <row r="77" spans="1:14" ht="49.9" hidden="1" customHeight="1" x14ac:dyDescent="0.25">
      <c r="A77" s="124">
        <v>47</v>
      </c>
      <c r="B77" s="251" t="str">
        <f>CONCATENATE('Trunking Translation'!$B$23, "_",A77)</f>
        <v>Section_47</v>
      </c>
      <c r="C77" s="252"/>
      <c r="D77" s="255"/>
      <c r="E77" s="255"/>
      <c r="F77" s="255"/>
      <c r="G77" s="255"/>
      <c r="H77" s="253"/>
      <c r="I77" s="253"/>
      <c r="J77" s="253"/>
      <c r="K77" s="253"/>
      <c r="L77" s="253"/>
      <c r="M77" s="253"/>
      <c r="N77" s="254"/>
    </row>
    <row r="78" spans="1:14" ht="49.9" hidden="1" customHeight="1" x14ac:dyDescent="0.25">
      <c r="A78" s="124">
        <v>48</v>
      </c>
      <c r="B78" s="251" t="str">
        <f>CONCATENATE('Trunking Translation'!$B$23, "_",A78)</f>
        <v>Section_48</v>
      </c>
      <c r="C78" s="252"/>
      <c r="D78" s="255"/>
      <c r="E78" s="255"/>
      <c r="F78" s="255"/>
      <c r="G78" s="255"/>
      <c r="H78" s="253"/>
      <c r="I78" s="253"/>
      <c r="J78" s="253"/>
      <c r="K78" s="253"/>
      <c r="L78" s="253"/>
      <c r="M78" s="253"/>
      <c r="N78" s="254"/>
    </row>
    <row r="79" spans="1:14" ht="49.9" hidden="1" customHeight="1" x14ac:dyDescent="0.25">
      <c r="A79" s="124">
        <v>49</v>
      </c>
      <c r="B79" s="251" t="str">
        <f>CONCATENATE('Trunking Translation'!$B$23, "_",A79)</f>
        <v>Section_49</v>
      </c>
      <c r="C79" s="252"/>
      <c r="D79" s="255"/>
      <c r="E79" s="255"/>
      <c r="F79" s="255"/>
      <c r="G79" s="255"/>
      <c r="H79" s="253"/>
      <c r="I79" s="253"/>
      <c r="J79" s="253"/>
      <c r="K79" s="253"/>
      <c r="L79" s="253"/>
      <c r="M79" s="253"/>
      <c r="N79" s="254"/>
    </row>
    <row r="80" spans="1:14" ht="49.9" hidden="1" customHeight="1" x14ac:dyDescent="0.25">
      <c r="A80" s="124">
        <v>50</v>
      </c>
      <c r="B80" s="251" t="str">
        <f>CONCATENATE('Trunking Translation'!$B$23, "_",A80)</f>
        <v>Section_50</v>
      </c>
      <c r="C80" s="252"/>
      <c r="D80" s="255"/>
      <c r="E80" s="255"/>
      <c r="F80" s="255"/>
      <c r="G80" s="255"/>
      <c r="H80" s="253"/>
      <c r="I80" s="253"/>
      <c r="J80" s="253"/>
      <c r="K80" s="253"/>
      <c r="L80" s="253"/>
      <c r="M80" s="253"/>
      <c r="N80" s="254"/>
    </row>
    <row r="81" spans="1:14" ht="49.9" hidden="1" customHeight="1" x14ac:dyDescent="0.25">
      <c r="A81" s="124">
        <v>51</v>
      </c>
      <c r="B81" s="251" t="str">
        <f>CONCATENATE('Trunking Translation'!$B$23, "_",A81)</f>
        <v>Section_51</v>
      </c>
      <c r="C81" s="252"/>
      <c r="D81" s="255"/>
      <c r="E81" s="255"/>
      <c r="F81" s="255"/>
      <c r="G81" s="255"/>
      <c r="H81" s="253"/>
      <c r="I81" s="253"/>
      <c r="J81" s="253"/>
      <c r="K81" s="253"/>
      <c r="L81" s="253"/>
      <c r="M81" s="253"/>
      <c r="N81" s="254"/>
    </row>
    <row r="82" spans="1:14" ht="49.9" hidden="1" customHeight="1" x14ac:dyDescent="0.25">
      <c r="A82" s="124">
        <v>52</v>
      </c>
      <c r="B82" s="251" t="str">
        <f>CONCATENATE('Trunking Translation'!$B$23, "_",A82)</f>
        <v>Section_52</v>
      </c>
      <c r="C82" s="252"/>
      <c r="D82" s="255"/>
      <c r="E82" s="255"/>
      <c r="F82" s="255"/>
      <c r="G82" s="255"/>
      <c r="H82" s="253"/>
      <c r="I82" s="253"/>
      <c r="J82" s="253"/>
      <c r="K82" s="253"/>
      <c r="L82" s="253"/>
      <c r="M82" s="253"/>
      <c r="N82" s="254"/>
    </row>
    <row r="83" spans="1:14" ht="49.9" hidden="1" customHeight="1" x14ac:dyDescent="0.25">
      <c r="A83" s="124">
        <v>53</v>
      </c>
      <c r="B83" s="251" t="str">
        <f>CONCATENATE('Trunking Translation'!$B$23, "_",A83)</f>
        <v>Section_53</v>
      </c>
      <c r="C83" s="252"/>
      <c r="D83" s="255"/>
      <c r="E83" s="255"/>
      <c r="F83" s="255"/>
      <c r="G83" s="255"/>
      <c r="H83" s="253"/>
      <c r="I83" s="253"/>
      <c r="J83" s="253"/>
      <c r="K83" s="253"/>
      <c r="L83" s="253"/>
      <c r="M83" s="253"/>
      <c r="N83" s="254"/>
    </row>
    <row r="84" spans="1:14" ht="49.9" hidden="1" customHeight="1" x14ac:dyDescent="0.25">
      <c r="A84" s="124">
        <v>54</v>
      </c>
      <c r="B84" s="251" t="str">
        <f>CONCATENATE('Trunking Translation'!$B$23, "_",A84)</f>
        <v>Section_54</v>
      </c>
      <c r="C84" s="252"/>
      <c r="D84" s="255"/>
      <c r="E84" s="255"/>
      <c r="F84" s="255"/>
      <c r="G84" s="255"/>
      <c r="H84" s="253"/>
      <c r="I84" s="253"/>
      <c r="J84" s="253"/>
      <c r="K84" s="253"/>
      <c r="L84" s="253"/>
      <c r="M84" s="253"/>
      <c r="N84" s="254"/>
    </row>
    <row r="85" spans="1:14" ht="49.9" hidden="1" customHeight="1" x14ac:dyDescent="0.25">
      <c r="A85" s="124">
        <v>55</v>
      </c>
      <c r="B85" s="251" t="str">
        <f>CONCATENATE('Trunking Translation'!$B$23, "_",A85)</f>
        <v>Section_55</v>
      </c>
      <c r="C85" s="252"/>
      <c r="D85" s="255"/>
      <c r="E85" s="255"/>
      <c r="F85" s="255"/>
      <c r="G85" s="255"/>
      <c r="H85" s="253"/>
      <c r="I85" s="253"/>
      <c r="J85" s="253"/>
      <c r="K85" s="253"/>
      <c r="L85" s="253"/>
      <c r="M85" s="253"/>
      <c r="N85" s="254"/>
    </row>
    <row r="86" spans="1:14" ht="49.9" hidden="1" customHeight="1" x14ac:dyDescent="0.25">
      <c r="A86" s="124">
        <v>56</v>
      </c>
      <c r="B86" s="251" t="str">
        <f>CONCATENATE('Trunking Translation'!$B$23, "_",A86)</f>
        <v>Section_56</v>
      </c>
      <c r="C86" s="252"/>
      <c r="D86" s="255"/>
      <c r="E86" s="255"/>
      <c r="F86" s="255"/>
      <c r="G86" s="255"/>
      <c r="H86" s="253"/>
      <c r="I86" s="253"/>
      <c r="J86" s="253"/>
      <c r="K86" s="253"/>
      <c r="L86" s="253"/>
      <c r="M86" s="253"/>
      <c r="N86" s="254"/>
    </row>
    <row r="87" spans="1:14" ht="49.9" hidden="1" customHeight="1" x14ac:dyDescent="0.25">
      <c r="A87" s="124">
        <v>57</v>
      </c>
      <c r="B87" s="251" t="str">
        <f>CONCATENATE('Trunking Translation'!$B$23, "_",A87)</f>
        <v>Section_57</v>
      </c>
      <c r="C87" s="252"/>
      <c r="D87" s="255"/>
      <c r="E87" s="255"/>
      <c r="F87" s="255"/>
      <c r="G87" s="255"/>
      <c r="H87" s="253"/>
      <c r="I87" s="253"/>
      <c r="J87" s="253"/>
      <c r="K87" s="253"/>
      <c r="L87" s="253"/>
      <c r="M87" s="253"/>
      <c r="N87" s="254"/>
    </row>
    <row r="88" spans="1:14" ht="49.9" hidden="1" customHeight="1" x14ac:dyDescent="0.25">
      <c r="A88" s="124">
        <v>58</v>
      </c>
      <c r="B88" s="251" t="str">
        <f>CONCATENATE('Trunking Translation'!$B$23, "_",A88)</f>
        <v>Section_58</v>
      </c>
      <c r="C88" s="252"/>
      <c r="D88" s="255"/>
      <c r="E88" s="255"/>
      <c r="F88" s="255"/>
      <c r="G88" s="255"/>
      <c r="H88" s="253"/>
      <c r="I88" s="253"/>
      <c r="J88" s="253"/>
      <c r="K88" s="253"/>
      <c r="L88" s="253"/>
      <c r="M88" s="253"/>
      <c r="N88" s="254"/>
    </row>
    <row r="89" spans="1:14" ht="49.9" hidden="1" customHeight="1" x14ac:dyDescent="0.25">
      <c r="A89" s="124">
        <v>59</v>
      </c>
      <c r="B89" s="251" t="str">
        <f>CONCATENATE('Trunking Translation'!$B$23, "_",A89)</f>
        <v>Section_59</v>
      </c>
      <c r="C89" s="252"/>
      <c r="D89" s="255"/>
      <c r="E89" s="255"/>
      <c r="F89" s="255"/>
      <c r="G89" s="255"/>
      <c r="H89" s="253"/>
      <c r="I89" s="253"/>
      <c r="J89" s="253"/>
      <c r="K89" s="253"/>
      <c r="L89" s="253"/>
      <c r="M89" s="253"/>
      <c r="N89" s="254"/>
    </row>
    <row r="90" spans="1:14" ht="49.9" hidden="1" customHeight="1" x14ac:dyDescent="0.25">
      <c r="A90" s="124">
        <v>60</v>
      </c>
      <c r="B90" s="251" t="str">
        <f>CONCATENATE('Trunking Translation'!$B$23, "_",A90)</f>
        <v>Section_60</v>
      </c>
      <c r="C90" s="252"/>
      <c r="D90" s="255"/>
      <c r="E90" s="255"/>
      <c r="F90" s="255"/>
      <c r="G90" s="255"/>
      <c r="H90" s="253"/>
      <c r="I90" s="253"/>
      <c r="J90" s="253"/>
      <c r="K90" s="253"/>
      <c r="L90" s="253"/>
      <c r="M90" s="253"/>
      <c r="N90" s="254"/>
    </row>
    <row r="91" spans="1:14" ht="49.9" hidden="1" customHeight="1" x14ac:dyDescent="0.25">
      <c r="A91" s="124">
        <v>61</v>
      </c>
      <c r="B91" s="251" t="str">
        <f>CONCATENATE('Trunking Translation'!$B$23, "_",A91)</f>
        <v>Section_61</v>
      </c>
      <c r="C91" s="252"/>
      <c r="D91" s="255"/>
      <c r="E91" s="255"/>
      <c r="F91" s="255"/>
      <c r="G91" s="255"/>
      <c r="H91" s="253"/>
      <c r="I91" s="253"/>
      <c r="J91" s="253"/>
      <c r="K91" s="253"/>
      <c r="L91" s="253"/>
      <c r="M91" s="253"/>
      <c r="N91" s="254"/>
    </row>
    <row r="92" spans="1:14" ht="49.9" hidden="1" customHeight="1" x14ac:dyDescent="0.25">
      <c r="A92" s="124">
        <v>62</v>
      </c>
      <c r="B92" s="251" t="str">
        <f>CONCATENATE('Trunking Translation'!$B$23, "_",A92)</f>
        <v>Section_62</v>
      </c>
      <c r="C92" s="252"/>
      <c r="D92" s="255"/>
      <c r="E92" s="255"/>
      <c r="F92" s="255"/>
      <c r="G92" s="255"/>
      <c r="H92" s="253"/>
      <c r="I92" s="253"/>
      <c r="J92" s="253"/>
      <c r="K92" s="253"/>
      <c r="L92" s="253"/>
      <c r="M92" s="253"/>
      <c r="N92" s="254"/>
    </row>
    <row r="93" spans="1:14" ht="49.9" hidden="1" customHeight="1" x14ac:dyDescent="0.25">
      <c r="A93" s="124">
        <v>63</v>
      </c>
      <c r="B93" s="251" t="str">
        <f>CONCATENATE('Trunking Translation'!$B$23, "_",A93)</f>
        <v>Section_63</v>
      </c>
      <c r="C93" s="252"/>
      <c r="D93" s="255"/>
      <c r="E93" s="255"/>
      <c r="F93" s="255"/>
      <c r="G93" s="255"/>
      <c r="H93" s="253"/>
      <c r="I93" s="253"/>
      <c r="J93" s="253"/>
      <c r="K93" s="253"/>
      <c r="L93" s="253"/>
      <c r="M93" s="253"/>
      <c r="N93" s="254"/>
    </row>
    <row r="94" spans="1:14" ht="49.9" hidden="1" customHeight="1" x14ac:dyDescent="0.25">
      <c r="A94" s="124">
        <v>64</v>
      </c>
      <c r="B94" s="251" t="str">
        <f>CONCATENATE('Trunking Translation'!$B$23, "_",A94)</f>
        <v>Section_64</v>
      </c>
      <c r="C94" s="252"/>
      <c r="D94" s="255"/>
      <c r="E94" s="255"/>
      <c r="F94" s="255"/>
      <c r="G94" s="255"/>
      <c r="H94" s="253"/>
      <c r="I94" s="253"/>
      <c r="J94" s="253"/>
      <c r="K94" s="253"/>
      <c r="L94" s="253"/>
      <c r="M94" s="253"/>
      <c r="N94" s="254"/>
    </row>
    <row r="95" spans="1:14" ht="49.9" hidden="1" customHeight="1" x14ac:dyDescent="0.25">
      <c r="A95" s="124">
        <v>65</v>
      </c>
      <c r="B95" s="251" t="str">
        <f>CONCATENATE('Trunking Translation'!$B$23, "_",A95)</f>
        <v>Section_65</v>
      </c>
      <c r="C95" s="252"/>
      <c r="D95" s="255"/>
      <c r="E95" s="255"/>
      <c r="F95" s="255"/>
      <c r="G95" s="255"/>
      <c r="H95" s="253"/>
      <c r="I95" s="253"/>
      <c r="J95" s="253"/>
      <c r="K95" s="253"/>
      <c r="L95" s="253"/>
      <c r="M95" s="253"/>
      <c r="N95" s="254"/>
    </row>
    <row r="96" spans="1:14" ht="49.9" hidden="1" customHeight="1" x14ac:dyDescent="0.25">
      <c r="A96" s="124">
        <v>66</v>
      </c>
      <c r="B96" s="251" t="str">
        <f>CONCATENATE('Trunking Translation'!$B$23, "_",A96)</f>
        <v>Section_66</v>
      </c>
      <c r="C96" s="252"/>
      <c r="D96" s="255"/>
      <c r="E96" s="255"/>
      <c r="F96" s="255"/>
      <c r="G96" s="255"/>
      <c r="H96" s="253"/>
      <c r="I96" s="253"/>
      <c r="J96" s="253"/>
      <c r="K96" s="253"/>
      <c r="L96" s="253"/>
      <c r="M96" s="253"/>
      <c r="N96" s="254"/>
    </row>
    <row r="97" spans="1:14" ht="49.9" hidden="1" customHeight="1" x14ac:dyDescent="0.25">
      <c r="A97" s="124">
        <v>67</v>
      </c>
      <c r="B97" s="251" t="str">
        <f>CONCATENATE('Trunking Translation'!$B$23, "_",A97)</f>
        <v>Section_67</v>
      </c>
      <c r="C97" s="252"/>
      <c r="D97" s="255"/>
      <c r="E97" s="255"/>
      <c r="F97" s="255"/>
      <c r="G97" s="255"/>
      <c r="H97" s="253"/>
      <c r="I97" s="253"/>
      <c r="J97" s="253"/>
      <c r="K97" s="253"/>
      <c r="L97" s="253"/>
      <c r="M97" s="253"/>
      <c r="N97" s="254"/>
    </row>
    <row r="98" spans="1:14" ht="49.9" hidden="1" customHeight="1" x14ac:dyDescent="0.25">
      <c r="A98" s="124">
        <v>68</v>
      </c>
      <c r="B98" s="251" t="str">
        <f>CONCATENATE('Trunking Translation'!$B$23, "_",A98)</f>
        <v>Section_68</v>
      </c>
      <c r="C98" s="252"/>
      <c r="D98" s="255"/>
      <c r="E98" s="255"/>
      <c r="F98" s="255"/>
      <c r="G98" s="255"/>
      <c r="H98" s="253"/>
      <c r="I98" s="253"/>
      <c r="J98" s="253"/>
      <c r="K98" s="253"/>
      <c r="L98" s="253"/>
      <c r="M98" s="253"/>
      <c r="N98" s="254"/>
    </row>
    <row r="99" spans="1:14" ht="49.9" hidden="1" customHeight="1" x14ac:dyDescent="0.25">
      <c r="A99" s="124">
        <v>69</v>
      </c>
      <c r="B99" s="251" t="str">
        <f>CONCATENATE('Trunking Translation'!$B$23, "_",A99)</f>
        <v>Section_69</v>
      </c>
      <c r="C99" s="252"/>
      <c r="D99" s="255"/>
      <c r="E99" s="255"/>
      <c r="F99" s="255"/>
      <c r="G99" s="255"/>
      <c r="H99" s="253"/>
      <c r="I99" s="253"/>
      <c r="J99" s="253"/>
      <c r="K99" s="253"/>
      <c r="L99" s="253"/>
      <c r="M99" s="253"/>
      <c r="N99" s="254"/>
    </row>
    <row r="100" spans="1:14" ht="49.9" hidden="1" customHeight="1" x14ac:dyDescent="0.25">
      <c r="A100" s="124">
        <v>70</v>
      </c>
      <c r="B100" s="251" t="str">
        <f>CONCATENATE('Trunking Translation'!$B$23, "_",A100)</f>
        <v>Section_70</v>
      </c>
      <c r="C100" s="252"/>
      <c r="D100" s="255"/>
      <c r="E100" s="255"/>
      <c r="F100" s="255"/>
      <c r="G100" s="255"/>
      <c r="H100" s="253"/>
      <c r="I100" s="253"/>
      <c r="J100" s="253"/>
      <c r="K100" s="253"/>
      <c r="L100" s="253"/>
      <c r="M100" s="253"/>
      <c r="N100" s="254"/>
    </row>
    <row r="101" spans="1:14" ht="49.9" hidden="1" customHeight="1" x14ac:dyDescent="0.25">
      <c r="A101" s="124">
        <v>71</v>
      </c>
      <c r="B101" s="251" t="str">
        <f>CONCATENATE('Trunking Translation'!$B$23, "_",A101)</f>
        <v>Section_71</v>
      </c>
      <c r="C101" s="252"/>
      <c r="D101" s="255"/>
      <c r="E101" s="255"/>
      <c r="F101" s="255"/>
      <c r="G101" s="255"/>
      <c r="H101" s="253"/>
      <c r="I101" s="253"/>
      <c r="J101" s="253"/>
      <c r="K101" s="253"/>
      <c r="L101" s="253"/>
      <c r="M101" s="253"/>
      <c r="N101" s="254"/>
    </row>
    <row r="102" spans="1:14" ht="49.9" hidden="1" customHeight="1" x14ac:dyDescent="0.25">
      <c r="A102" s="124">
        <v>72</v>
      </c>
      <c r="B102" s="251" t="str">
        <f>CONCATENATE('Trunking Translation'!$B$23, "_",A102)</f>
        <v>Section_72</v>
      </c>
      <c r="C102" s="252"/>
      <c r="D102" s="255"/>
      <c r="E102" s="255"/>
      <c r="F102" s="255"/>
      <c r="G102" s="255"/>
      <c r="H102" s="253"/>
      <c r="I102" s="253"/>
      <c r="J102" s="253"/>
      <c r="K102" s="253"/>
      <c r="L102" s="253"/>
      <c r="M102" s="253"/>
      <c r="N102" s="254"/>
    </row>
    <row r="103" spans="1:14" ht="49.9" hidden="1" customHeight="1" x14ac:dyDescent="0.25">
      <c r="A103" s="124">
        <v>73</v>
      </c>
      <c r="B103" s="251" t="str">
        <f>CONCATENATE('Trunking Translation'!$B$23, "_",A103)</f>
        <v>Section_73</v>
      </c>
      <c r="C103" s="252"/>
      <c r="D103" s="255"/>
      <c r="E103" s="255"/>
      <c r="F103" s="255"/>
      <c r="G103" s="255"/>
      <c r="H103" s="253"/>
      <c r="I103" s="253"/>
      <c r="J103" s="253"/>
      <c r="K103" s="253"/>
      <c r="L103" s="253"/>
      <c r="M103" s="253"/>
      <c r="N103" s="254"/>
    </row>
    <row r="104" spans="1:14" ht="49.9" hidden="1" customHeight="1" x14ac:dyDescent="0.25">
      <c r="A104" s="124">
        <v>74</v>
      </c>
      <c r="B104" s="251" t="str">
        <f>CONCATENATE('Trunking Translation'!$B$23, "_",A104)</f>
        <v>Section_74</v>
      </c>
      <c r="C104" s="252"/>
      <c r="D104" s="255"/>
      <c r="E104" s="255"/>
      <c r="F104" s="255"/>
      <c r="G104" s="255"/>
      <c r="H104" s="253"/>
      <c r="I104" s="253"/>
      <c r="J104" s="253"/>
      <c r="K104" s="253"/>
      <c r="L104" s="253"/>
      <c r="M104" s="253"/>
      <c r="N104" s="254"/>
    </row>
    <row r="105" spans="1:14" ht="49.9" hidden="1" customHeight="1" x14ac:dyDescent="0.25">
      <c r="A105" s="124">
        <v>75</v>
      </c>
      <c r="B105" s="251" t="str">
        <f>CONCATENATE('Trunking Translation'!$B$23, "_",A105)</f>
        <v>Section_75</v>
      </c>
      <c r="C105" s="252"/>
      <c r="D105" s="255"/>
      <c r="E105" s="255"/>
      <c r="F105" s="255"/>
      <c r="G105" s="255"/>
      <c r="H105" s="253"/>
      <c r="I105" s="253"/>
      <c r="J105" s="253"/>
      <c r="K105" s="253"/>
      <c r="L105" s="253"/>
      <c r="M105" s="253"/>
      <c r="N105" s="254"/>
    </row>
    <row r="106" spans="1:14" ht="49.9" hidden="1" customHeight="1" x14ac:dyDescent="0.25">
      <c r="A106" s="124">
        <v>76</v>
      </c>
      <c r="B106" s="251" t="str">
        <f>CONCATENATE('Trunking Translation'!$B$23, "_",A106)</f>
        <v>Section_76</v>
      </c>
      <c r="C106" s="252"/>
      <c r="D106" s="255"/>
      <c r="E106" s="255"/>
      <c r="F106" s="255"/>
      <c r="G106" s="255"/>
      <c r="H106" s="253"/>
      <c r="I106" s="253"/>
      <c r="J106" s="253"/>
      <c r="K106" s="253"/>
      <c r="L106" s="253"/>
      <c r="M106" s="253"/>
      <c r="N106" s="254"/>
    </row>
    <row r="107" spans="1:14" ht="49.9" hidden="1" customHeight="1" x14ac:dyDescent="0.25">
      <c r="A107" s="124">
        <v>77</v>
      </c>
      <c r="B107" s="251" t="str">
        <f>CONCATENATE('Trunking Translation'!$B$23, "_",A107)</f>
        <v>Section_77</v>
      </c>
      <c r="C107" s="252"/>
      <c r="D107" s="255"/>
      <c r="E107" s="255"/>
      <c r="F107" s="255"/>
      <c r="G107" s="255"/>
      <c r="H107" s="253"/>
      <c r="I107" s="253"/>
      <c r="J107" s="253"/>
      <c r="K107" s="253"/>
      <c r="L107" s="253"/>
      <c r="M107" s="253"/>
      <c r="N107" s="254"/>
    </row>
    <row r="108" spans="1:14" ht="49.9" hidden="1" customHeight="1" x14ac:dyDescent="0.25">
      <c r="A108" s="124">
        <v>78</v>
      </c>
      <c r="B108" s="251" t="str">
        <f>CONCATENATE('Trunking Translation'!$B$23, "_",A108)</f>
        <v>Section_78</v>
      </c>
      <c r="C108" s="252"/>
      <c r="D108" s="255"/>
      <c r="E108" s="255"/>
      <c r="F108" s="255"/>
      <c r="G108" s="255"/>
      <c r="H108" s="253"/>
      <c r="I108" s="253"/>
      <c r="J108" s="253"/>
      <c r="K108" s="253"/>
      <c r="L108" s="253"/>
      <c r="M108" s="253"/>
      <c r="N108" s="254"/>
    </row>
    <row r="109" spans="1:14" ht="49.9" hidden="1" customHeight="1" x14ac:dyDescent="0.25">
      <c r="A109" s="124">
        <v>79</v>
      </c>
      <c r="B109" s="251" t="str">
        <f>CONCATENATE('Trunking Translation'!$B$23, "_",A109)</f>
        <v>Section_79</v>
      </c>
      <c r="C109" s="252"/>
      <c r="D109" s="255"/>
      <c r="E109" s="255"/>
      <c r="F109" s="255"/>
      <c r="G109" s="255"/>
      <c r="H109" s="253"/>
      <c r="I109" s="253"/>
      <c r="J109" s="253"/>
      <c r="K109" s="253"/>
      <c r="L109" s="253"/>
      <c r="M109" s="253"/>
      <c r="N109" s="254"/>
    </row>
    <row r="110" spans="1:14" ht="49.9" hidden="1" customHeight="1" x14ac:dyDescent="0.25">
      <c r="A110" s="124">
        <v>80</v>
      </c>
      <c r="B110" s="251" t="str">
        <f>CONCATENATE('Trunking Translation'!$B$23, "_",A110)</f>
        <v>Section_80</v>
      </c>
      <c r="C110" s="252"/>
      <c r="D110" s="255"/>
      <c r="E110" s="255"/>
      <c r="F110" s="255"/>
      <c r="G110" s="255"/>
      <c r="H110" s="253"/>
      <c r="I110" s="253"/>
      <c r="J110" s="253"/>
      <c r="K110" s="253"/>
      <c r="L110" s="253"/>
      <c r="M110" s="253"/>
      <c r="N110" s="254"/>
    </row>
    <row r="111" spans="1:14" ht="49.9" hidden="1" customHeight="1" x14ac:dyDescent="0.25">
      <c r="A111" s="124">
        <v>81</v>
      </c>
      <c r="B111" s="251" t="str">
        <f>CONCATENATE('Trunking Translation'!$B$23, "_",A111)</f>
        <v>Section_81</v>
      </c>
      <c r="C111" s="252"/>
      <c r="D111" s="255"/>
      <c r="E111" s="255"/>
      <c r="F111" s="255"/>
      <c r="G111" s="255"/>
      <c r="H111" s="253"/>
      <c r="I111" s="253"/>
      <c r="J111" s="253"/>
      <c r="K111" s="253"/>
      <c r="L111" s="253"/>
      <c r="M111" s="253"/>
      <c r="N111" s="254"/>
    </row>
    <row r="112" spans="1:14" ht="49.9" hidden="1" customHeight="1" x14ac:dyDescent="0.25">
      <c r="A112" s="124">
        <v>82</v>
      </c>
      <c r="B112" s="251" t="str">
        <f>CONCATENATE('Trunking Translation'!$B$23, "_",A112)</f>
        <v>Section_82</v>
      </c>
      <c r="C112" s="252"/>
      <c r="D112" s="255"/>
      <c r="E112" s="255"/>
      <c r="F112" s="255"/>
      <c r="G112" s="255"/>
      <c r="H112" s="253"/>
      <c r="I112" s="253"/>
      <c r="J112" s="253"/>
      <c r="K112" s="253"/>
      <c r="L112" s="253"/>
      <c r="M112" s="253"/>
      <c r="N112" s="254"/>
    </row>
    <row r="113" spans="1:14" ht="49.9" hidden="1" customHeight="1" x14ac:dyDescent="0.25">
      <c r="A113" s="124">
        <v>83</v>
      </c>
      <c r="B113" s="251" t="str">
        <f>CONCATENATE('Trunking Translation'!$B$23, "_",A113)</f>
        <v>Section_83</v>
      </c>
      <c r="C113" s="252"/>
      <c r="D113" s="255"/>
      <c r="E113" s="255"/>
      <c r="F113" s="255"/>
      <c r="G113" s="255"/>
      <c r="H113" s="253"/>
      <c r="I113" s="253"/>
      <c r="J113" s="253"/>
      <c r="K113" s="253"/>
      <c r="L113" s="253"/>
      <c r="M113" s="253"/>
      <c r="N113" s="254"/>
    </row>
    <row r="114" spans="1:14" ht="49.9" hidden="1" customHeight="1" x14ac:dyDescent="0.25">
      <c r="A114" s="124">
        <v>84</v>
      </c>
      <c r="B114" s="251" t="str">
        <f>CONCATENATE('Trunking Translation'!$B$23, "_",A114)</f>
        <v>Section_84</v>
      </c>
      <c r="C114" s="252"/>
      <c r="D114" s="255"/>
      <c r="E114" s="255"/>
      <c r="F114" s="255"/>
      <c r="G114" s="255"/>
      <c r="H114" s="253"/>
      <c r="I114" s="253"/>
      <c r="J114" s="253"/>
      <c r="K114" s="253"/>
      <c r="L114" s="253"/>
      <c r="M114" s="253"/>
      <c r="N114" s="254"/>
    </row>
    <row r="115" spans="1:14" ht="49.9" hidden="1" customHeight="1" x14ac:dyDescent="0.25">
      <c r="A115" s="124">
        <v>85</v>
      </c>
      <c r="B115" s="251" t="str">
        <f>CONCATENATE('Trunking Translation'!$B$23, "_",A115)</f>
        <v>Section_85</v>
      </c>
      <c r="C115" s="252"/>
      <c r="D115" s="255"/>
      <c r="E115" s="255"/>
      <c r="F115" s="255"/>
      <c r="G115" s="255"/>
      <c r="H115" s="253"/>
      <c r="I115" s="253"/>
      <c r="J115" s="253"/>
      <c r="K115" s="253"/>
      <c r="L115" s="253"/>
      <c r="M115" s="253"/>
      <c r="N115" s="254"/>
    </row>
    <row r="116" spans="1:14" ht="49.9" hidden="1" customHeight="1" x14ac:dyDescent="0.25">
      <c r="A116" s="124">
        <v>86</v>
      </c>
      <c r="B116" s="251" t="str">
        <f>CONCATENATE('Trunking Translation'!$B$23, "_",A116)</f>
        <v>Section_86</v>
      </c>
      <c r="C116" s="252"/>
      <c r="D116" s="255"/>
      <c r="E116" s="255"/>
      <c r="F116" s="255"/>
      <c r="G116" s="255"/>
      <c r="H116" s="253"/>
      <c r="I116" s="253"/>
      <c r="J116" s="253"/>
      <c r="K116" s="253"/>
      <c r="L116" s="253"/>
      <c r="M116" s="253"/>
      <c r="N116" s="254"/>
    </row>
    <row r="117" spans="1:14" ht="49.9" hidden="1" customHeight="1" x14ac:dyDescent="0.25">
      <c r="A117" s="124">
        <v>87</v>
      </c>
      <c r="B117" s="251" t="str">
        <f>CONCATENATE('Trunking Translation'!$B$23, "_",A117)</f>
        <v>Section_87</v>
      </c>
      <c r="C117" s="252"/>
      <c r="D117" s="255"/>
      <c r="E117" s="255"/>
      <c r="F117" s="255"/>
      <c r="G117" s="255"/>
      <c r="H117" s="253"/>
      <c r="I117" s="253"/>
      <c r="J117" s="253"/>
      <c r="K117" s="253"/>
      <c r="L117" s="253"/>
      <c r="M117" s="253"/>
      <c r="N117" s="254"/>
    </row>
    <row r="118" spans="1:14" ht="49.9" hidden="1" customHeight="1" x14ac:dyDescent="0.25">
      <c r="A118" s="124">
        <v>88</v>
      </c>
      <c r="B118" s="251" t="str">
        <f>CONCATENATE('Trunking Translation'!$B$23, "_",A118)</f>
        <v>Section_88</v>
      </c>
      <c r="C118" s="252"/>
      <c r="D118" s="255"/>
      <c r="E118" s="255"/>
      <c r="F118" s="255"/>
      <c r="G118" s="255"/>
      <c r="H118" s="253"/>
      <c r="I118" s="253"/>
      <c r="J118" s="253"/>
      <c r="K118" s="253"/>
      <c r="L118" s="253"/>
      <c r="M118" s="253"/>
      <c r="N118" s="254"/>
    </row>
    <row r="119" spans="1:14" ht="49.9" hidden="1" customHeight="1" x14ac:dyDescent="0.25">
      <c r="A119" s="124">
        <v>89</v>
      </c>
      <c r="B119" s="251" t="str">
        <f>CONCATENATE('Trunking Translation'!$B$23, "_",A119)</f>
        <v>Section_89</v>
      </c>
      <c r="C119" s="252"/>
      <c r="D119" s="255"/>
      <c r="E119" s="255"/>
      <c r="F119" s="255"/>
      <c r="G119" s="255"/>
      <c r="H119" s="253"/>
      <c r="I119" s="253"/>
      <c r="J119" s="253"/>
      <c r="K119" s="253"/>
      <c r="L119" s="253"/>
      <c r="M119" s="253"/>
      <c r="N119" s="254"/>
    </row>
    <row r="120" spans="1:14" ht="49.9" hidden="1" customHeight="1" x14ac:dyDescent="0.25">
      <c r="A120" s="124">
        <v>90</v>
      </c>
      <c r="B120" s="251" t="str">
        <f>CONCATENATE('Trunking Translation'!$B$23, "_",A120)</f>
        <v>Section_90</v>
      </c>
      <c r="C120" s="252"/>
      <c r="D120" s="255"/>
      <c r="E120" s="255"/>
      <c r="F120" s="255"/>
      <c r="G120" s="255"/>
      <c r="H120" s="253"/>
      <c r="I120" s="253"/>
      <c r="J120" s="253"/>
      <c r="K120" s="253"/>
      <c r="L120" s="253"/>
      <c r="M120" s="253"/>
      <c r="N120" s="254"/>
    </row>
    <row r="121" spans="1:14" ht="49.9" hidden="1" customHeight="1" x14ac:dyDescent="0.25">
      <c r="A121" s="124">
        <v>91</v>
      </c>
      <c r="B121" s="251" t="str">
        <f>CONCATENATE('Trunking Translation'!$B$23, "_",A121)</f>
        <v>Section_91</v>
      </c>
      <c r="C121" s="252"/>
      <c r="D121" s="255"/>
      <c r="E121" s="255"/>
      <c r="F121" s="255"/>
      <c r="G121" s="255"/>
      <c r="H121" s="253"/>
      <c r="I121" s="253"/>
      <c r="J121" s="253"/>
      <c r="K121" s="253"/>
      <c r="L121" s="253"/>
      <c r="M121" s="253"/>
      <c r="N121" s="254"/>
    </row>
    <row r="122" spans="1:14" ht="49.9" hidden="1" customHeight="1" x14ac:dyDescent="0.25">
      <c r="A122" s="124">
        <v>92</v>
      </c>
      <c r="B122" s="251" t="str">
        <f>CONCATENATE('Trunking Translation'!$B$23, "_",A122)</f>
        <v>Section_92</v>
      </c>
      <c r="C122" s="252"/>
      <c r="D122" s="255"/>
      <c r="E122" s="255"/>
      <c r="F122" s="255"/>
      <c r="G122" s="255"/>
      <c r="H122" s="253"/>
      <c r="I122" s="253"/>
      <c r="J122" s="253"/>
      <c r="K122" s="253"/>
      <c r="L122" s="253"/>
      <c r="M122" s="253"/>
      <c r="N122" s="254"/>
    </row>
    <row r="123" spans="1:14" ht="49.9" hidden="1" customHeight="1" x14ac:dyDescent="0.25">
      <c r="A123" s="124">
        <v>93</v>
      </c>
      <c r="B123" s="251" t="str">
        <f>CONCATENATE('Trunking Translation'!$B$23, "_",A123)</f>
        <v>Section_93</v>
      </c>
      <c r="C123" s="252"/>
      <c r="D123" s="255"/>
      <c r="E123" s="255"/>
      <c r="F123" s="255"/>
      <c r="G123" s="255"/>
      <c r="H123" s="253"/>
      <c r="I123" s="253"/>
      <c r="J123" s="253"/>
      <c r="K123" s="253"/>
      <c r="L123" s="253"/>
      <c r="M123" s="253"/>
      <c r="N123" s="254"/>
    </row>
    <row r="124" spans="1:14" ht="49.9" hidden="1" customHeight="1" x14ac:dyDescent="0.25">
      <c r="A124" s="124">
        <v>94</v>
      </c>
      <c r="B124" s="251" t="str">
        <f>CONCATENATE('Trunking Translation'!$B$23, "_",A124)</f>
        <v>Section_94</v>
      </c>
      <c r="C124" s="252"/>
      <c r="D124" s="255"/>
      <c r="E124" s="255"/>
      <c r="F124" s="255"/>
      <c r="G124" s="255"/>
      <c r="H124" s="253"/>
      <c r="I124" s="253"/>
      <c r="J124" s="253"/>
      <c r="K124" s="253"/>
      <c r="L124" s="253"/>
      <c r="M124" s="253"/>
      <c r="N124" s="254"/>
    </row>
    <row r="125" spans="1:14" ht="49.9" hidden="1" customHeight="1" x14ac:dyDescent="0.25">
      <c r="A125" s="124">
        <v>95</v>
      </c>
      <c r="B125" s="251" t="str">
        <f>CONCATENATE('Trunking Translation'!$B$23, "_",A125)</f>
        <v>Section_95</v>
      </c>
      <c r="C125" s="252"/>
      <c r="D125" s="255"/>
      <c r="E125" s="255"/>
      <c r="F125" s="255"/>
      <c r="G125" s="255"/>
      <c r="H125" s="253"/>
      <c r="I125" s="253"/>
      <c r="J125" s="253"/>
      <c r="K125" s="253"/>
      <c r="L125" s="253"/>
      <c r="M125" s="253"/>
      <c r="N125" s="254"/>
    </row>
    <row r="126" spans="1:14" ht="49.9" hidden="1" customHeight="1" x14ac:dyDescent="0.25">
      <c r="A126" s="124">
        <v>96</v>
      </c>
      <c r="B126" s="251" t="str">
        <f>CONCATENATE('Trunking Translation'!$B$23, "_",A126)</f>
        <v>Section_96</v>
      </c>
      <c r="C126" s="252"/>
      <c r="D126" s="255"/>
      <c r="E126" s="255"/>
      <c r="F126" s="255"/>
      <c r="G126" s="255"/>
      <c r="H126" s="253"/>
      <c r="I126" s="253"/>
      <c r="J126" s="253"/>
      <c r="K126" s="253"/>
      <c r="L126" s="253"/>
      <c r="M126" s="253"/>
      <c r="N126" s="254"/>
    </row>
    <row r="127" spans="1:14" ht="49.9" hidden="1" customHeight="1" x14ac:dyDescent="0.25">
      <c r="A127" s="124">
        <v>97</v>
      </c>
      <c r="B127" s="251" t="str">
        <f>CONCATENATE('Trunking Translation'!$B$23, "_",A127)</f>
        <v>Section_97</v>
      </c>
      <c r="C127" s="252"/>
      <c r="D127" s="255"/>
      <c r="E127" s="255"/>
      <c r="F127" s="255"/>
      <c r="G127" s="255"/>
      <c r="H127" s="253"/>
      <c r="I127" s="253"/>
      <c r="J127" s="253"/>
      <c r="K127" s="253"/>
      <c r="L127" s="253"/>
      <c r="M127" s="253"/>
      <c r="N127" s="254"/>
    </row>
    <row r="128" spans="1:14" ht="49.9" hidden="1" customHeight="1" x14ac:dyDescent="0.25">
      <c r="A128" s="124">
        <v>98</v>
      </c>
      <c r="B128" s="251" t="str">
        <f>CONCATENATE('Trunking Translation'!$B$23, "_",A128)</f>
        <v>Section_98</v>
      </c>
      <c r="C128" s="252"/>
      <c r="D128" s="255"/>
      <c r="E128" s="255"/>
      <c r="F128" s="255"/>
      <c r="G128" s="255"/>
      <c r="H128" s="253"/>
      <c r="I128" s="253"/>
      <c r="J128" s="253"/>
      <c r="K128" s="253"/>
      <c r="L128" s="253"/>
      <c r="M128" s="253"/>
      <c r="N128" s="254"/>
    </row>
    <row r="129" spans="1:14" ht="49.9" hidden="1" customHeight="1" x14ac:dyDescent="0.25">
      <c r="A129" s="124">
        <v>99</v>
      </c>
      <c r="B129" s="251" t="str">
        <f>CONCATENATE('Trunking Translation'!$B$23, "_",A129)</f>
        <v>Section_99</v>
      </c>
      <c r="C129" s="252"/>
      <c r="D129" s="255"/>
      <c r="E129" s="255"/>
      <c r="F129" s="255"/>
      <c r="G129" s="255"/>
      <c r="H129" s="253"/>
      <c r="I129" s="253"/>
      <c r="J129" s="253"/>
      <c r="K129" s="253"/>
      <c r="L129" s="253"/>
      <c r="M129" s="253"/>
      <c r="N129" s="254"/>
    </row>
    <row r="130" spans="1:14" ht="49.9" hidden="1" customHeight="1" x14ac:dyDescent="0.25">
      <c r="A130" s="124">
        <v>100</v>
      </c>
      <c r="B130" s="251" t="str">
        <f>CONCATENATE('Trunking Translation'!$B$23, "_",A130)</f>
        <v>Section_100</v>
      </c>
      <c r="C130" s="252"/>
      <c r="D130" s="255"/>
      <c r="E130" s="255"/>
      <c r="F130" s="255"/>
      <c r="G130" s="255"/>
      <c r="H130" s="253"/>
      <c r="I130" s="253"/>
      <c r="J130" s="253"/>
      <c r="K130" s="253"/>
      <c r="L130" s="253"/>
      <c r="M130" s="253"/>
      <c r="N130" s="254"/>
    </row>
    <row r="131" spans="1:14" ht="15" hidden="1" customHeight="1" x14ac:dyDescent="0.25">
      <c r="B131" s="39"/>
      <c r="C131" s="21"/>
      <c r="D131" s="21"/>
      <c r="E131" s="21"/>
      <c r="F131" s="21"/>
      <c r="G131" s="21"/>
      <c r="H131" s="21"/>
      <c r="I131" s="21"/>
      <c r="J131" s="21"/>
      <c r="K131" s="21"/>
      <c r="L131" s="21"/>
      <c r="M131" s="21"/>
      <c r="N131" s="22"/>
    </row>
    <row r="132" spans="1:14" ht="15" hidden="1" customHeight="1" x14ac:dyDescent="0.25"/>
    <row r="133" spans="1:14" ht="15" hidden="1" customHeight="1" x14ac:dyDescent="0.25"/>
    <row r="134" spans="1:14" ht="15" hidden="1" customHeight="1" x14ac:dyDescent="0.25"/>
    <row r="135" spans="1:14" ht="15" hidden="1" customHeight="1" x14ac:dyDescent="0.25"/>
    <row r="136" spans="1:14" ht="15" hidden="1" customHeight="1" x14ac:dyDescent="0.25"/>
    <row r="137" spans="1:14" ht="15" hidden="1" customHeight="1" x14ac:dyDescent="0.25"/>
    <row r="138" spans="1:14" ht="15" hidden="1" customHeight="1" x14ac:dyDescent="0.25"/>
    <row r="139" spans="1:14" ht="15" hidden="1" customHeight="1" x14ac:dyDescent="0.25"/>
    <row r="140" spans="1:14" ht="15" hidden="1" customHeight="1" x14ac:dyDescent="0.25"/>
    <row r="141" spans="1:14" ht="15" hidden="1" customHeight="1" x14ac:dyDescent="0.25"/>
    <row r="142" spans="1:14" ht="15" hidden="1" customHeight="1" x14ac:dyDescent="0.25"/>
    <row r="143" spans="1:14" ht="15" hidden="1" customHeight="1" x14ac:dyDescent="0.25"/>
    <row r="144" spans="1:1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sheetData>
  <sheetProtection algorithmName="SHA-512" hashValue="+VJUqsSInMCl8wmcb3ZxRRgOkUPNh+Tvy3uHw8g5opt5MAMy653yDXZO7FtzcDAYgm8cwTyseuyyDRCl7UQEqg==" saltValue="Uf7pmZcJ7hZBAvxDnt8xqw==" spinCount="100000" sheet="1" objects="1" scenarios="1" selectLockedCells="1"/>
  <mergeCells count="319">
    <mergeCell ref="D43:G43"/>
    <mergeCell ref="D44:G44"/>
    <mergeCell ref="D45:G45"/>
    <mergeCell ref="D46:G46"/>
    <mergeCell ref="D47:G47"/>
    <mergeCell ref="D48:G48"/>
    <mergeCell ref="D49:G49"/>
    <mergeCell ref="E3:F3"/>
    <mergeCell ref="B21:N21"/>
    <mergeCell ref="B22:N26"/>
    <mergeCell ref="B30:N30"/>
    <mergeCell ref="H31:N31"/>
    <mergeCell ref="D11:E11"/>
    <mergeCell ref="B28:G28"/>
    <mergeCell ref="H28:N28"/>
    <mergeCell ref="H32:N32"/>
    <mergeCell ref="B4:N5"/>
    <mergeCell ref="B7:N7"/>
    <mergeCell ref="F9:L9"/>
    <mergeCell ref="F11:L11"/>
    <mergeCell ref="F17:L17"/>
    <mergeCell ref="D19:E19"/>
    <mergeCell ref="F19:L19"/>
    <mergeCell ref="D13:E13"/>
    <mergeCell ref="F13:L13"/>
    <mergeCell ref="B15:N15"/>
    <mergeCell ref="D31:G31"/>
    <mergeCell ref="D32:G32"/>
    <mergeCell ref="B31:C31"/>
    <mergeCell ref="C9:E9"/>
    <mergeCell ref="C17:E17"/>
    <mergeCell ref="H33:N33"/>
    <mergeCell ref="H34:N34"/>
    <mergeCell ref="H35:N35"/>
    <mergeCell ref="H36:N36"/>
    <mergeCell ref="B36:C36"/>
    <mergeCell ref="D33:G33"/>
    <mergeCell ref="B32:C32"/>
    <mergeCell ref="B33:C33"/>
    <mergeCell ref="B34:C34"/>
    <mergeCell ref="B35:C35"/>
    <mergeCell ref="D34:G34"/>
    <mergeCell ref="D35:G35"/>
    <mergeCell ref="D36:G36"/>
    <mergeCell ref="H37:N37"/>
    <mergeCell ref="H38:N38"/>
    <mergeCell ref="H39:N39"/>
    <mergeCell ref="B49:C49"/>
    <mergeCell ref="H49:N49"/>
    <mergeCell ref="B40:C40"/>
    <mergeCell ref="B37:C37"/>
    <mergeCell ref="B43:C43"/>
    <mergeCell ref="H43:N43"/>
    <mergeCell ref="B44:C44"/>
    <mergeCell ref="H44:N44"/>
    <mergeCell ref="B41:C41"/>
    <mergeCell ref="H41:N41"/>
    <mergeCell ref="B42:C42"/>
    <mergeCell ref="H42:N42"/>
    <mergeCell ref="B38:C38"/>
    <mergeCell ref="H40:N40"/>
    <mergeCell ref="B39:C39"/>
    <mergeCell ref="D38:G38"/>
    <mergeCell ref="D37:G37"/>
    <mergeCell ref="D39:G39"/>
    <mergeCell ref="D40:G40"/>
    <mergeCell ref="D41:G41"/>
    <mergeCell ref="D42:G42"/>
    <mergeCell ref="B50:C50"/>
    <mergeCell ref="H50:N50"/>
    <mergeCell ref="B47:C47"/>
    <mergeCell ref="H47:N47"/>
    <mergeCell ref="B48:C48"/>
    <mergeCell ref="H48:N48"/>
    <mergeCell ref="B45:C45"/>
    <mergeCell ref="H45:N45"/>
    <mergeCell ref="B46:C46"/>
    <mergeCell ref="H46:N46"/>
    <mergeCell ref="D50:G50"/>
    <mergeCell ref="B55:C55"/>
    <mergeCell ref="H55:N55"/>
    <mergeCell ref="B56:C56"/>
    <mergeCell ref="H56:N56"/>
    <mergeCell ref="B53:C53"/>
    <mergeCell ref="H53:N53"/>
    <mergeCell ref="B54:C54"/>
    <mergeCell ref="H54:N54"/>
    <mergeCell ref="B51:C51"/>
    <mergeCell ref="H51:N51"/>
    <mergeCell ref="B52:C52"/>
    <mergeCell ref="H52:N52"/>
    <mergeCell ref="D52:G52"/>
    <mergeCell ref="D53:G53"/>
    <mergeCell ref="D54:G54"/>
    <mergeCell ref="D55:G55"/>
    <mergeCell ref="D56:G56"/>
    <mergeCell ref="D51:G51"/>
    <mergeCell ref="B61:C61"/>
    <mergeCell ref="H61:N61"/>
    <mergeCell ref="B62:C62"/>
    <mergeCell ref="H62:N62"/>
    <mergeCell ref="B59:C59"/>
    <mergeCell ref="H59:N59"/>
    <mergeCell ref="B60:C60"/>
    <mergeCell ref="H60:N60"/>
    <mergeCell ref="B57:C57"/>
    <mergeCell ref="H57:N57"/>
    <mergeCell ref="B58:C58"/>
    <mergeCell ref="H58:N58"/>
    <mergeCell ref="D57:G57"/>
    <mergeCell ref="D58:G58"/>
    <mergeCell ref="D59:G59"/>
    <mergeCell ref="D60:G60"/>
    <mergeCell ref="D61:G61"/>
    <mergeCell ref="D62:G62"/>
    <mergeCell ref="B67:C67"/>
    <mergeCell ref="H67:N67"/>
    <mergeCell ref="B68:C68"/>
    <mergeCell ref="H68:N68"/>
    <mergeCell ref="B65:C65"/>
    <mergeCell ref="H65:N65"/>
    <mergeCell ref="B66:C66"/>
    <mergeCell ref="H66:N66"/>
    <mergeCell ref="B63:C63"/>
    <mergeCell ref="H63:N63"/>
    <mergeCell ref="B64:C64"/>
    <mergeCell ref="H64:N64"/>
    <mergeCell ref="D63:G63"/>
    <mergeCell ref="D64:G64"/>
    <mergeCell ref="D65:G65"/>
    <mergeCell ref="D66:G66"/>
    <mergeCell ref="D67:G67"/>
    <mergeCell ref="D68:G68"/>
    <mergeCell ref="B73:C73"/>
    <mergeCell ref="H73:N73"/>
    <mergeCell ref="B74:C74"/>
    <mergeCell ref="H74:N74"/>
    <mergeCell ref="B71:C71"/>
    <mergeCell ref="H71:N71"/>
    <mergeCell ref="B72:C72"/>
    <mergeCell ref="H72:N72"/>
    <mergeCell ref="B69:C69"/>
    <mergeCell ref="H69:N69"/>
    <mergeCell ref="B70:C70"/>
    <mergeCell ref="H70:N70"/>
    <mergeCell ref="D69:G69"/>
    <mergeCell ref="D70:G70"/>
    <mergeCell ref="D71:G71"/>
    <mergeCell ref="D72:G72"/>
    <mergeCell ref="D73:G73"/>
    <mergeCell ref="D74:G74"/>
    <mergeCell ref="B79:C79"/>
    <mergeCell ref="H79:N79"/>
    <mergeCell ref="B80:C80"/>
    <mergeCell ref="H80:N80"/>
    <mergeCell ref="B77:C77"/>
    <mergeCell ref="H77:N77"/>
    <mergeCell ref="B78:C78"/>
    <mergeCell ref="H78:N78"/>
    <mergeCell ref="B75:C75"/>
    <mergeCell ref="H75:N75"/>
    <mergeCell ref="B76:C76"/>
    <mergeCell ref="H76:N76"/>
    <mergeCell ref="D75:G75"/>
    <mergeCell ref="D76:G76"/>
    <mergeCell ref="D77:G77"/>
    <mergeCell ref="D78:G78"/>
    <mergeCell ref="D79:G79"/>
    <mergeCell ref="D80:G80"/>
    <mergeCell ref="B85:C85"/>
    <mergeCell ref="H85:N85"/>
    <mergeCell ref="B86:C86"/>
    <mergeCell ref="H86:N86"/>
    <mergeCell ref="B83:C83"/>
    <mergeCell ref="H83:N83"/>
    <mergeCell ref="B84:C84"/>
    <mergeCell ref="H84:N84"/>
    <mergeCell ref="B81:C81"/>
    <mergeCell ref="H81:N81"/>
    <mergeCell ref="B82:C82"/>
    <mergeCell ref="H82:N82"/>
    <mergeCell ref="D81:G81"/>
    <mergeCell ref="D82:G82"/>
    <mergeCell ref="D83:G83"/>
    <mergeCell ref="D84:G84"/>
    <mergeCell ref="D85:G85"/>
    <mergeCell ref="D86:G86"/>
    <mergeCell ref="B91:C91"/>
    <mergeCell ref="H91:N91"/>
    <mergeCell ref="B92:C92"/>
    <mergeCell ref="H92:N92"/>
    <mergeCell ref="B89:C89"/>
    <mergeCell ref="H89:N89"/>
    <mergeCell ref="B90:C90"/>
    <mergeCell ref="H90:N90"/>
    <mergeCell ref="B87:C87"/>
    <mergeCell ref="H87:N87"/>
    <mergeCell ref="B88:C88"/>
    <mergeCell ref="H88:N88"/>
    <mergeCell ref="D87:G87"/>
    <mergeCell ref="D88:G88"/>
    <mergeCell ref="D89:G89"/>
    <mergeCell ref="D90:G90"/>
    <mergeCell ref="D91:G91"/>
    <mergeCell ref="D92:G92"/>
    <mergeCell ref="B97:C97"/>
    <mergeCell ref="H97:N97"/>
    <mergeCell ref="B98:C98"/>
    <mergeCell ref="H98:N98"/>
    <mergeCell ref="B95:C95"/>
    <mergeCell ref="H95:N95"/>
    <mergeCell ref="B96:C96"/>
    <mergeCell ref="H96:N96"/>
    <mergeCell ref="B93:C93"/>
    <mergeCell ref="H93:N93"/>
    <mergeCell ref="B94:C94"/>
    <mergeCell ref="H94:N94"/>
    <mergeCell ref="D93:G93"/>
    <mergeCell ref="D94:G94"/>
    <mergeCell ref="D95:G95"/>
    <mergeCell ref="D96:G96"/>
    <mergeCell ref="D97:G97"/>
    <mergeCell ref="D98:G98"/>
    <mergeCell ref="B103:C103"/>
    <mergeCell ref="H103:N103"/>
    <mergeCell ref="B104:C104"/>
    <mergeCell ref="H104:N104"/>
    <mergeCell ref="B101:C101"/>
    <mergeCell ref="H101:N101"/>
    <mergeCell ref="B102:C102"/>
    <mergeCell ref="H102:N102"/>
    <mergeCell ref="B99:C99"/>
    <mergeCell ref="H99:N99"/>
    <mergeCell ref="B100:C100"/>
    <mergeCell ref="H100:N100"/>
    <mergeCell ref="D99:G99"/>
    <mergeCell ref="D100:G100"/>
    <mergeCell ref="D101:G101"/>
    <mergeCell ref="D102:G102"/>
    <mergeCell ref="D103:G103"/>
    <mergeCell ref="D104:G104"/>
    <mergeCell ref="B109:C109"/>
    <mergeCell ref="H109:N109"/>
    <mergeCell ref="B110:C110"/>
    <mergeCell ref="H110:N110"/>
    <mergeCell ref="B107:C107"/>
    <mergeCell ref="H107:N107"/>
    <mergeCell ref="B108:C108"/>
    <mergeCell ref="H108:N108"/>
    <mergeCell ref="B105:C105"/>
    <mergeCell ref="H105:N105"/>
    <mergeCell ref="B106:C106"/>
    <mergeCell ref="H106:N106"/>
    <mergeCell ref="D105:G105"/>
    <mergeCell ref="D106:G106"/>
    <mergeCell ref="D107:G107"/>
    <mergeCell ref="D108:G108"/>
    <mergeCell ref="D109:G109"/>
    <mergeCell ref="D110:G110"/>
    <mergeCell ref="B115:C115"/>
    <mergeCell ref="H115:N115"/>
    <mergeCell ref="B116:C116"/>
    <mergeCell ref="H116:N116"/>
    <mergeCell ref="B113:C113"/>
    <mergeCell ref="H113:N113"/>
    <mergeCell ref="B114:C114"/>
    <mergeCell ref="H114:N114"/>
    <mergeCell ref="B111:C111"/>
    <mergeCell ref="H111:N111"/>
    <mergeCell ref="B112:C112"/>
    <mergeCell ref="H112:N112"/>
    <mergeCell ref="D111:G111"/>
    <mergeCell ref="D112:G112"/>
    <mergeCell ref="D113:G113"/>
    <mergeCell ref="D114:G114"/>
    <mergeCell ref="D115:G115"/>
    <mergeCell ref="D116:G116"/>
    <mergeCell ref="B121:C121"/>
    <mergeCell ref="H121:N121"/>
    <mergeCell ref="B122:C122"/>
    <mergeCell ref="H122:N122"/>
    <mergeCell ref="B119:C119"/>
    <mergeCell ref="H119:N119"/>
    <mergeCell ref="B120:C120"/>
    <mergeCell ref="H120:N120"/>
    <mergeCell ref="B117:C117"/>
    <mergeCell ref="H117:N117"/>
    <mergeCell ref="B118:C118"/>
    <mergeCell ref="H118:N118"/>
    <mergeCell ref="D117:G117"/>
    <mergeCell ref="D118:G118"/>
    <mergeCell ref="D119:G119"/>
    <mergeCell ref="D120:G120"/>
    <mergeCell ref="D121:G121"/>
    <mergeCell ref="D122:G122"/>
    <mergeCell ref="B125:C125"/>
    <mergeCell ref="H125:N125"/>
    <mergeCell ref="B126:C126"/>
    <mergeCell ref="H126:N126"/>
    <mergeCell ref="B123:C123"/>
    <mergeCell ref="H123:N123"/>
    <mergeCell ref="B124:C124"/>
    <mergeCell ref="H124:N124"/>
    <mergeCell ref="D123:G123"/>
    <mergeCell ref="D124:G124"/>
    <mergeCell ref="D125:G125"/>
    <mergeCell ref="D126:G126"/>
    <mergeCell ref="B129:C129"/>
    <mergeCell ref="H129:N129"/>
    <mergeCell ref="B130:C130"/>
    <mergeCell ref="H130:N130"/>
    <mergeCell ref="D129:G129"/>
    <mergeCell ref="D130:G130"/>
    <mergeCell ref="B127:C127"/>
    <mergeCell ref="H127:N127"/>
    <mergeCell ref="B128:C128"/>
    <mergeCell ref="H128:N128"/>
    <mergeCell ref="D127:G127"/>
    <mergeCell ref="D128:G128"/>
  </mergeCells>
  <conditionalFormatting sqref="F9:L9">
    <cfRule type="cellIs" dxfId="23" priority="3" operator="equal">
      <formula>0</formula>
    </cfRule>
  </conditionalFormatting>
  <conditionalFormatting sqref="F17:L17">
    <cfRule type="cellIs" dxfId="22" priority="1" operator="equal">
      <formula>0</formula>
    </cfRule>
  </conditionalFormatting>
  <dataValidations count="1">
    <dataValidation type="custom" allowBlank="1" showInputMessage="1" showErrorMessage="1" errorTitle="Section Name Needed!" error="Missing Section Name. " sqref="H31:N130" xr:uid="{9FDE60AC-A259-4330-8ADE-382FF8F1A3BF}">
      <formula1>ISBLANK(D31:G40)=FALSE</formula1>
    </dataValidation>
  </dataValidations>
  <pageMargins left="0.7" right="0.7" top="0.75" bottom="0.75" header="0.3" footer="0.3"/>
  <pageSetup paperSize="9" scale="50" orientation="landscape" r:id="rId1"/>
  <drawing r:id="rId2"/>
  <extLst>
    <ext xmlns:x14="http://schemas.microsoft.com/office/spreadsheetml/2009/9/main" uri="{CCE6A557-97BC-4b89-ADB6-D9C93CAAB3DF}">
      <x14:dataValidations xmlns:xm="http://schemas.microsoft.com/office/excel/2006/main" count="2">
        <x14:dataValidation type="list" operator="lessThanOrEqual" allowBlank="1" showInputMessage="1" showErrorMessage="1" errorTitle="Maximum 100 Sections are allowed" error="Only 100 Sections are allowed!" xr:uid="{BF04043F-D2B1-40DF-9F74-F9110002CDBE}">
          <x14:formula1>
            <xm:f>'Validation Sheet'!$A$1:$A$100</xm:f>
          </x14:formula1>
          <xm:sqref>H28:N28</xm:sqref>
        </x14:dataValidation>
        <x14:dataValidation type="list" allowBlank="1" showInputMessage="1" showErrorMessage="1" xr:uid="{B72C4EBF-C7A8-476B-8FA0-E28CC7ECE6E3}">
          <x14:formula1>
            <xm:f>'Trunking Translation'!$M$1:$M$7</xm:f>
          </x14:formula1>
          <xm:sqref>E3:F3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0076-F979-40F6-9771-D3F363AA19DE}">
  <sheetPr codeName="Sheet9"/>
  <dimension ref="A1:A100"/>
  <sheetViews>
    <sheetView zoomScale="80" zoomScaleNormal="80" workbookViewId="0">
      <selection activeCell="B1" sqref="B1:B3"/>
    </sheetView>
  </sheetViews>
  <sheetFormatPr defaultRowHeight="15.7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row r="13" spans="1:1" x14ac:dyDescent="0.25">
      <c r="A13">
        <v>13</v>
      </c>
    </row>
    <row r="14" spans="1:1" x14ac:dyDescent="0.25">
      <c r="A14">
        <v>14</v>
      </c>
    </row>
    <row r="15" spans="1:1" x14ac:dyDescent="0.25">
      <c r="A15">
        <v>15</v>
      </c>
    </row>
    <row r="16" spans="1:1" x14ac:dyDescent="0.25">
      <c r="A16">
        <v>16</v>
      </c>
    </row>
    <row r="17" spans="1:1" x14ac:dyDescent="0.25">
      <c r="A17">
        <v>17</v>
      </c>
    </row>
    <row r="18" spans="1:1" x14ac:dyDescent="0.25">
      <c r="A18">
        <v>18</v>
      </c>
    </row>
    <row r="19" spans="1:1" x14ac:dyDescent="0.25">
      <c r="A19">
        <v>19</v>
      </c>
    </row>
    <row r="20" spans="1:1" x14ac:dyDescent="0.25">
      <c r="A20">
        <v>20</v>
      </c>
    </row>
    <row r="21" spans="1:1" x14ac:dyDescent="0.25">
      <c r="A21">
        <v>21</v>
      </c>
    </row>
    <row r="22" spans="1:1" x14ac:dyDescent="0.25">
      <c r="A22">
        <v>22</v>
      </c>
    </row>
    <row r="23" spans="1:1" x14ac:dyDescent="0.25">
      <c r="A23">
        <v>23</v>
      </c>
    </row>
    <row r="24" spans="1:1" x14ac:dyDescent="0.25">
      <c r="A24">
        <v>24</v>
      </c>
    </row>
    <row r="25" spans="1:1" x14ac:dyDescent="0.25">
      <c r="A25">
        <v>25</v>
      </c>
    </row>
    <row r="26" spans="1:1" x14ac:dyDescent="0.25">
      <c r="A26">
        <v>26</v>
      </c>
    </row>
    <row r="27" spans="1:1" x14ac:dyDescent="0.25">
      <c r="A27">
        <v>27</v>
      </c>
    </row>
    <row r="28" spans="1:1" x14ac:dyDescent="0.25">
      <c r="A28">
        <v>28</v>
      </c>
    </row>
    <row r="29" spans="1:1" x14ac:dyDescent="0.25">
      <c r="A29">
        <v>29</v>
      </c>
    </row>
    <row r="30" spans="1:1" x14ac:dyDescent="0.25">
      <c r="A30">
        <v>30</v>
      </c>
    </row>
    <row r="31" spans="1:1" x14ac:dyDescent="0.25">
      <c r="A31">
        <v>31</v>
      </c>
    </row>
    <row r="32" spans="1:1" x14ac:dyDescent="0.25">
      <c r="A32">
        <v>32</v>
      </c>
    </row>
    <row r="33" spans="1:1" x14ac:dyDescent="0.25">
      <c r="A33">
        <v>33</v>
      </c>
    </row>
    <row r="34" spans="1:1" x14ac:dyDescent="0.25">
      <c r="A34">
        <v>34</v>
      </c>
    </row>
    <row r="35" spans="1:1" x14ac:dyDescent="0.25">
      <c r="A35">
        <v>35</v>
      </c>
    </row>
    <row r="36" spans="1:1" x14ac:dyDescent="0.25">
      <c r="A36">
        <v>36</v>
      </c>
    </row>
    <row r="37" spans="1:1" x14ac:dyDescent="0.25">
      <c r="A37">
        <v>37</v>
      </c>
    </row>
    <row r="38" spans="1:1" x14ac:dyDescent="0.25">
      <c r="A38">
        <v>38</v>
      </c>
    </row>
    <row r="39" spans="1:1" x14ac:dyDescent="0.25">
      <c r="A39">
        <v>39</v>
      </c>
    </row>
    <row r="40" spans="1:1" x14ac:dyDescent="0.25">
      <c r="A40">
        <v>40</v>
      </c>
    </row>
    <row r="41" spans="1:1" x14ac:dyDescent="0.25">
      <c r="A41">
        <v>41</v>
      </c>
    </row>
    <row r="42" spans="1:1" x14ac:dyDescent="0.25">
      <c r="A42">
        <v>42</v>
      </c>
    </row>
    <row r="43" spans="1:1" x14ac:dyDescent="0.25">
      <c r="A43">
        <v>43</v>
      </c>
    </row>
    <row r="44" spans="1:1" x14ac:dyDescent="0.25">
      <c r="A44">
        <v>44</v>
      </c>
    </row>
    <row r="45" spans="1:1" x14ac:dyDescent="0.25">
      <c r="A45">
        <v>45</v>
      </c>
    </row>
    <row r="46" spans="1:1" x14ac:dyDescent="0.25">
      <c r="A46">
        <v>46</v>
      </c>
    </row>
    <row r="47" spans="1:1" x14ac:dyDescent="0.25">
      <c r="A47">
        <v>47</v>
      </c>
    </row>
    <row r="48" spans="1:1" x14ac:dyDescent="0.25">
      <c r="A48">
        <v>48</v>
      </c>
    </row>
    <row r="49" spans="1:1" x14ac:dyDescent="0.25">
      <c r="A49">
        <v>49</v>
      </c>
    </row>
    <row r="50" spans="1:1" x14ac:dyDescent="0.25">
      <c r="A50">
        <v>50</v>
      </c>
    </row>
    <row r="51" spans="1:1" x14ac:dyDescent="0.25">
      <c r="A51">
        <v>51</v>
      </c>
    </row>
    <row r="52" spans="1:1" x14ac:dyDescent="0.25">
      <c r="A52">
        <v>52</v>
      </c>
    </row>
    <row r="53" spans="1:1" x14ac:dyDescent="0.25">
      <c r="A53">
        <v>53</v>
      </c>
    </row>
    <row r="54" spans="1:1" x14ac:dyDescent="0.25">
      <c r="A54">
        <v>54</v>
      </c>
    </row>
    <row r="55" spans="1:1" x14ac:dyDescent="0.25">
      <c r="A55">
        <v>55</v>
      </c>
    </row>
    <row r="56" spans="1:1" x14ac:dyDescent="0.25">
      <c r="A56">
        <v>56</v>
      </c>
    </row>
    <row r="57" spans="1:1" x14ac:dyDescent="0.25">
      <c r="A57">
        <v>57</v>
      </c>
    </row>
    <row r="58" spans="1:1" x14ac:dyDescent="0.25">
      <c r="A58">
        <v>58</v>
      </c>
    </row>
    <row r="59" spans="1:1" x14ac:dyDescent="0.25">
      <c r="A59">
        <v>59</v>
      </c>
    </row>
    <row r="60" spans="1:1" x14ac:dyDescent="0.25">
      <c r="A60">
        <v>60</v>
      </c>
    </row>
    <row r="61" spans="1:1" x14ac:dyDescent="0.25">
      <c r="A61">
        <v>61</v>
      </c>
    </row>
    <row r="62" spans="1:1" x14ac:dyDescent="0.25">
      <c r="A62">
        <v>62</v>
      </c>
    </row>
    <row r="63" spans="1:1" x14ac:dyDescent="0.25">
      <c r="A63">
        <v>63</v>
      </c>
    </row>
    <row r="64" spans="1:1" x14ac:dyDescent="0.25">
      <c r="A64">
        <v>64</v>
      </c>
    </row>
    <row r="65" spans="1:1" x14ac:dyDescent="0.25">
      <c r="A65">
        <v>65</v>
      </c>
    </row>
    <row r="66" spans="1:1" x14ac:dyDescent="0.25">
      <c r="A66">
        <v>66</v>
      </c>
    </row>
    <row r="67" spans="1:1" x14ac:dyDescent="0.25">
      <c r="A67">
        <v>67</v>
      </c>
    </row>
    <row r="68" spans="1:1" x14ac:dyDescent="0.25">
      <c r="A68">
        <v>68</v>
      </c>
    </row>
    <row r="69" spans="1:1" x14ac:dyDescent="0.25">
      <c r="A69">
        <v>69</v>
      </c>
    </row>
    <row r="70" spans="1:1" x14ac:dyDescent="0.25">
      <c r="A70">
        <v>70</v>
      </c>
    </row>
    <row r="71" spans="1:1" x14ac:dyDescent="0.25">
      <c r="A71">
        <v>71</v>
      </c>
    </row>
    <row r="72" spans="1:1" x14ac:dyDescent="0.25">
      <c r="A72">
        <v>72</v>
      </c>
    </row>
    <row r="73" spans="1:1" x14ac:dyDescent="0.25">
      <c r="A73">
        <v>73</v>
      </c>
    </row>
    <row r="74" spans="1:1" x14ac:dyDescent="0.25">
      <c r="A74">
        <v>74</v>
      </c>
    </row>
    <row r="75" spans="1:1" x14ac:dyDescent="0.25">
      <c r="A75">
        <v>75</v>
      </c>
    </row>
    <row r="76" spans="1:1" x14ac:dyDescent="0.25">
      <c r="A76">
        <v>76</v>
      </c>
    </row>
    <row r="77" spans="1:1" x14ac:dyDescent="0.25">
      <c r="A77">
        <v>77</v>
      </c>
    </row>
    <row r="78" spans="1:1" x14ac:dyDescent="0.25">
      <c r="A78">
        <v>78</v>
      </c>
    </row>
    <row r="79" spans="1:1" x14ac:dyDescent="0.25">
      <c r="A79">
        <v>79</v>
      </c>
    </row>
    <row r="80" spans="1:1" x14ac:dyDescent="0.25">
      <c r="A80">
        <v>80</v>
      </c>
    </row>
    <row r="81" spans="1:1" x14ac:dyDescent="0.25">
      <c r="A81">
        <v>81</v>
      </c>
    </row>
    <row r="82" spans="1:1" x14ac:dyDescent="0.25">
      <c r="A82">
        <v>82</v>
      </c>
    </row>
    <row r="83" spans="1:1" x14ac:dyDescent="0.25">
      <c r="A83">
        <v>83</v>
      </c>
    </row>
    <row r="84" spans="1:1" x14ac:dyDescent="0.25">
      <c r="A84">
        <v>84</v>
      </c>
    </row>
    <row r="85" spans="1:1" x14ac:dyDescent="0.25">
      <c r="A85">
        <v>85</v>
      </c>
    </row>
    <row r="86" spans="1:1" x14ac:dyDescent="0.25">
      <c r="A86">
        <v>86</v>
      </c>
    </row>
    <row r="87" spans="1:1" x14ac:dyDescent="0.25">
      <c r="A87">
        <v>87</v>
      </c>
    </row>
    <row r="88" spans="1:1" x14ac:dyDescent="0.25">
      <c r="A88">
        <v>88</v>
      </c>
    </row>
    <row r="89" spans="1:1" x14ac:dyDescent="0.25">
      <c r="A89">
        <v>89</v>
      </c>
    </row>
    <row r="90" spans="1:1" x14ac:dyDescent="0.25">
      <c r="A90">
        <v>90</v>
      </c>
    </row>
    <row r="91" spans="1:1" x14ac:dyDescent="0.25">
      <c r="A91">
        <v>91</v>
      </c>
    </row>
    <row r="92" spans="1:1" x14ac:dyDescent="0.25">
      <c r="A92">
        <v>92</v>
      </c>
    </row>
    <row r="93" spans="1:1" x14ac:dyDescent="0.25">
      <c r="A93">
        <v>93</v>
      </c>
    </row>
    <row r="94" spans="1:1" x14ac:dyDescent="0.25">
      <c r="A94">
        <v>94</v>
      </c>
    </row>
    <row r="95" spans="1:1" x14ac:dyDescent="0.25">
      <c r="A95">
        <v>95</v>
      </c>
    </row>
    <row r="96" spans="1:1" x14ac:dyDescent="0.25">
      <c r="A96">
        <v>96</v>
      </c>
    </row>
    <row r="97" spans="1:1" x14ac:dyDescent="0.25">
      <c r="A97">
        <v>97</v>
      </c>
    </row>
    <row r="98" spans="1:1" x14ac:dyDescent="0.25">
      <c r="A98">
        <v>98</v>
      </c>
    </row>
    <row r="99" spans="1:1" x14ac:dyDescent="0.25">
      <c r="A99">
        <v>99</v>
      </c>
    </row>
    <row r="100" spans="1:1" x14ac:dyDescent="0.25">
      <c r="A100">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DDF6-3D23-4E7E-B72B-FCB814501468}">
  <sheetPr codeName="Sheet6">
    <pageSetUpPr fitToPage="1"/>
  </sheetPr>
  <dimension ref="A1:AK215"/>
  <sheetViews>
    <sheetView showGridLines="0" showRowColHeaders="0" zoomScale="80" zoomScaleNormal="80" workbookViewId="0">
      <pane ySplit="2" topLeftCell="A3" activePane="bottomLeft" state="frozen"/>
      <selection activeCell="C37" sqref="C37"/>
      <selection pane="bottomLeft" activeCell="K15" sqref="K15"/>
    </sheetView>
  </sheetViews>
  <sheetFormatPr defaultColWidth="0" defaultRowHeight="15" customHeight="1" zeroHeight="1" x14ac:dyDescent="0.25"/>
  <cols>
    <col min="1" max="1" width="3.75" customWidth="1"/>
    <col min="2" max="2" width="16.375" customWidth="1"/>
    <col min="3" max="3" width="42.125" bestFit="1" customWidth="1"/>
    <col min="4" max="4" width="12.5" bestFit="1" customWidth="1"/>
    <col min="5" max="7" width="15.75" customWidth="1"/>
    <col min="8" max="8" width="19" bestFit="1" customWidth="1"/>
    <col min="9" max="9" width="33.125" bestFit="1" customWidth="1"/>
    <col min="10" max="13" width="10.875" customWidth="1"/>
    <col min="14" max="20" width="12.75" customWidth="1"/>
    <col min="21" max="21" width="3.75" customWidth="1"/>
    <col min="22" max="16384" width="10.875" hidden="1"/>
  </cols>
  <sheetData>
    <row r="1" spans="1:37" s="69" customFormat="1" ht="30" customHeight="1" x14ac:dyDescent="0.25">
      <c r="A1" s="68"/>
      <c r="B1" s="68"/>
      <c r="C1" s="68"/>
      <c r="D1" s="68"/>
      <c r="E1" s="68"/>
      <c r="F1" s="68"/>
      <c r="G1" s="68"/>
      <c r="H1" s="68"/>
      <c r="I1" s="68"/>
      <c r="J1" s="68"/>
      <c r="K1" s="68"/>
      <c r="L1" s="68"/>
      <c r="M1" s="68"/>
      <c r="N1" s="68"/>
      <c r="O1" s="68"/>
      <c r="P1" s="68"/>
      <c r="Q1" s="68"/>
      <c r="R1" s="68"/>
      <c r="S1" s="68"/>
      <c r="T1" s="68"/>
    </row>
    <row r="2" spans="1:37" s="69" customFormat="1" ht="30" customHeight="1" x14ac:dyDescent="0.25">
      <c r="A2" s="68"/>
      <c r="B2" s="68"/>
      <c r="C2" s="68"/>
      <c r="D2" s="68"/>
      <c r="E2" s="68"/>
      <c r="F2" s="68"/>
      <c r="G2" s="68"/>
      <c r="H2" s="68"/>
      <c r="I2" s="68"/>
      <c r="J2" s="68"/>
      <c r="K2" s="68"/>
      <c r="L2" s="68"/>
      <c r="M2" s="68"/>
      <c r="N2" s="68"/>
      <c r="O2" s="68"/>
      <c r="P2" s="68"/>
      <c r="Q2" s="68"/>
      <c r="R2" s="68"/>
      <c r="S2" s="68"/>
      <c r="T2" s="68"/>
    </row>
    <row r="3" spans="1:37" ht="15" customHeight="1" x14ac:dyDescent="0.25">
      <c r="B3" s="127"/>
      <c r="C3" s="127"/>
      <c r="D3" s="127"/>
      <c r="E3" s="127"/>
      <c r="F3" s="127"/>
      <c r="G3" s="127"/>
      <c r="H3" s="127"/>
      <c r="I3" s="127"/>
      <c r="J3" s="127"/>
      <c r="K3" s="127"/>
      <c r="L3" s="127"/>
      <c r="M3" s="127"/>
      <c r="N3" s="127"/>
      <c r="O3" s="127"/>
      <c r="P3" s="127"/>
      <c r="Q3" s="127"/>
      <c r="R3" s="127"/>
      <c r="S3" s="127"/>
      <c r="T3" s="127"/>
      <c r="AF3" t="s">
        <v>447</v>
      </c>
    </row>
    <row r="4" spans="1:37" ht="21" customHeight="1" thickBot="1" x14ac:dyDescent="0.3">
      <c r="B4" s="286" t="str">
        <f>'Trunking Translation'!B25</f>
        <v>OPPLE LED Trunking: Input Form</v>
      </c>
      <c r="C4" s="287"/>
      <c r="D4" s="287"/>
      <c r="E4" s="287"/>
      <c r="F4" s="287"/>
      <c r="G4" s="287"/>
      <c r="H4" s="287"/>
      <c r="I4" s="287"/>
      <c r="J4" s="287"/>
      <c r="K4" s="287"/>
      <c r="L4" s="287"/>
      <c r="M4" s="287"/>
      <c r="N4" s="287"/>
      <c r="O4" s="287"/>
      <c r="P4" s="287"/>
      <c r="Q4" s="287"/>
      <c r="R4" s="287"/>
      <c r="S4" s="151"/>
      <c r="T4" s="141"/>
      <c r="X4" t="s">
        <v>531</v>
      </c>
      <c r="AF4" t="s">
        <v>434</v>
      </c>
      <c r="AK4" t="s">
        <v>435</v>
      </c>
    </row>
    <row r="5" spans="1:37" ht="16.149999999999999" customHeight="1" thickBot="1" x14ac:dyDescent="0.3">
      <c r="B5" s="288"/>
      <c r="C5" s="289"/>
      <c r="D5" s="289"/>
      <c r="E5" s="289"/>
      <c r="F5" s="289"/>
      <c r="G5" s="289"/>
      <c r="H5" s="289"/>
      <c r="I5" s="289"/>
      <c r="J5" s="289"/>
      <c r="K5" s="289"/>
      <c r="L5" s="289"/>
      <c r="M5" s="289"/>
      <c r="N5" s="289"/>
      <c r="O5" s="289"/>
      <c r="P5" s="289"/>
      <c r="Q5" s="289"/>
      <c r="R5" s="289"/>
      <c r="S5" s="152"/>
      <c r="T5" s="142"/>
      <c r="X5">
        <f>IFERROR(ROUNDUP(IF(Q15=$AF$6,1,IF(Q15=$AF$7,2,IF($AF$8=$AF$8,IF(P15=$AF$3,E15/VLOOKUP(O15,'Art. List'!I5:K15,2,FALSE),IF('Input Form'!P15='Input Form'!$AF$4,'Input Form'!E15/VLOOKUP('Input Form'!O15,'Art. List'!$I$5:$K$15,3,FALSE),0)),$AH$15))),0),0)</f>
        <v>0</v>
      </c>
      <c r="AH5" s="18" t="s">
        <v>66</v>
      </c>
      <c r="AK5">
        <v>3</v>
      </c>
    </row>
    <row r="6" spans="1:37" ht="15.6" customHeight="1" x14ac:dyDescent="0.25">
      <c r="B6" s="290"/>
      <c r="C6" s="291"/>
      <c r="D6" s="291"/>
      <c r="E6" s="291"/>
      <c r="F6" s="291"/>
      <c r="G6" s="291"/>
      <c r="H6" s="291"/>
      <c r="I6" s="291"/>
      <c r="J6" s="291"/>
      <c r="K6" s="291"/>
      <c r="L6" s="291"/>
      <c r="M6" s="291"/>
      <c r="N6" s="291"/>
      <c r="O6" s="291"/>
      <c r="P6" s="291"/>
      <c r="Q6" s="291"/>
      <c r="R6" s="291"/>
      <c r="S6" s="153"/>
      <c r="T6" s="147"/>
      <c r="AF6" t="str">
        <f>'Trunking Translation'!B84</f>
        <v>Begin</v>
      </c>
      <c r="AH6" s="19" t="str">
        <f>'Trunking Translation'!B52</f>
        <v>Full</v>
      </c>
      <c r="AK6">
        <v>4</v>
      </c>
    </row>
    <row r="7" spans="1:37" ht="15.75" x14ac:dyDescent="0.25">
      <c r="B7" s="128"/>
      <c r="C7" s="293"/>
      <c r="D7" s="293"/>
      <c r="E7" s="144"/>
      <c r="F7" s="144"/>
      <c r="G7" s="144"/>
      <c r="H7" s="144"/>
      <c r="I7" s="144"/>
      <c r="J7" s="129"/>
      <c r="K7" s="129"/>
      <c r="L7" s="129"/>
      <c r="M7" s="129"/>
      <c r="N7" s="129"/>
      <c r="O7" s="129"/>
      <c r="P7" s="129"/>
      <c r="Q7" s="129"/>
      <c r="R7" s="129"/>
      <c r="S7" s="129"/>
      <c r="T7" s="130"/>
      <c r="AF7" t="str">
        <f>'Trunking Translation'!B85</f>
        <v>Begin-End</v>
      </c>
      <c r="AH7" s="19" t="str">
        <f>'Trunking Translation'!B53</f>
        <v>Half</v>
      </c>
      <c r="AK7">
        <v>5</v>
      </c>
    </row>
    <row r="8" spans="1:37" ht="15.75" x14ac:dyDescent="0.25">
      <c r="B8" s="131"/>
      <c r="C8" s="132" t="str">
        <f>'Trunking Translation'!B15</f>
        <v>Project Name*</v>
      </c>
      <c r="D8" s="292" t="str">
        <f>IF(ISBLANK('Project Information'!F9),"",'Project Information'!F9)</f>
        <v/>
      </c>
      <c r="E8" s="292"/>
      <c r="F8" s="292"/>
      <c r="G8" s="138"/>
      <c r="H8" s="132" t="str">
        <f>'Trunking Translation'!B19</f>
        <v>Representative*</v>
      </c>
      <c r="I8" s="143" t="str">
        <f>IF(ISBLANK('Project Information'!F17),"",'Project Information'!F17)</f>
        <v/>
      </c>
      <c r="J8" s="127"/>
      <c r="K8" s="127"/>
      <c r="L8" s="127"/>
      <c r="M8" s="127"/>
      <c r="N8" s="127"/>
      <c r="O8" s="127"/>
      <c r="P8" s="127"/>
      <c r="Q8" s="127"/>
      <c r="R8" s="127"/>
      <c r="S8" s="127"/>
      <c r="T8" s="133"/>
      <c r="AF8" t="str">
        <f>'Trunking Translation'!$B$52</f>
        <v>Full</v>
      </c>
      <c r="AH8" s="19" t="str">
        <f>'Trunking Translation'!B54</f>
        <v>One-Third</v>
      </c>
      <c r="AK8">
        <v>6</v>
      </c>
    </row>
    <row r="9" spans="1:37" ht="15.75" x14ac:dyDescent="0.25">
      <c r="B9" s="131"/>
      <c r="C9" s="132" t="str">
        <f>'Trunking Translation'!B16</f>
        <v>Wholesaler</v>
      </c>
      <c r="D9" s="292" t="str">
        <f>IF(ISBLANK('Project Information'!F11),"",'Project Information'!F11)</f>
        <v/>
      </c>
      <c r="E9" s="292"/>
      <c r="F9" s="292"/>
      <c r="G9" s="138"/>
      <c r="H9" s="132" t="str">
        <f>'Trunking Translation'!B20</f>
        <v>Date</v>
      </c>
      <c r="I9" s="139">
        <f ca="1">'Project Information'!F19</f>
        <v>44077</v>
      </c>
      <c r="J9" s="127"/>
      <c r="K9" s="127"/>
      <c r="L9" s="127"/>
      <c r="M9" s="127"/>
      <c r="N9" s="127"/>
      <c r="O9" s="127"/>
      <c r="P9" s="127"/>
      <c r="Q9" s="127"/>
      <c r="R9" s="127"/>
      <c r="S9" s="127"/>
      <c r="T9" s="133"/>
      <c r="AF9" t="str">
        <f>'Trunking Translation'!$B$55</f>
        <v>Custom</v>
      </c>
      <c r="AH9" s="19" t="str">
        <f>'Trunking Translation'!B55</f>
        <v>Custom</v>
      </c>
      <c r="AK9">
        <v>7</v>
      </c>
    </row>
    <row r="10" spans="1:37" ht="15.75" x14ac:dyDescent="0.25">
      <c r="B10" s="131"/>
      <c r="C10" s="132" t="str">
        <f>'Trunking Translation'!B17</f>
        <v>Installer</v>
      </c>
      <c r="D10" s="292" t="str">
        <f>IF(ISBLANK('Project Information'!F13),"",'Project Information'!F13)</f>
        <v/>
      </c>
      <c r="E10" s="292"/>
      <c r="F10" s="292"/>
      <c r="G10" s="134"/>
      <c r="H10" s="134"/>
      <c r="I10" s="134"/>
      <c r="J10" s="127"/>
      <c r="K10" s="127"/>
      <c r="L10" s="127"/>
      <c r="M10" s="127"/>
      <c r="N10" s="127"/>
      <c r="O10" s="127"/>
      <c r="P10" s="127"/>
      <c r="Q10" s="127"/>
      <c r="R10" s="127"/>
      <c r="S10" s="127"/>
      <c r="T10" s="133"/>
      <c r="AK10">
        <v>8</v>
      </c>
    </row>
    <row r="11" spans="1:37" ht="15.75" x14ac:dyDescent="0.25">
      <c r="B11" s="135"/>
      <c r="C11" s="136"/>
      <c r="D11" s="136"/>
      <c r="E11" s="136"/>
      <c r="F11" s="136"/>
      <c r="G11" s="136"/>
      <c r="H11" s="136"/>
      <c r="I11" s="136"/>
      <c r="J11" s="126"/>
      <c r="K11" s="126"/>
      <c r="L11" s="126"/>
      <c r="M11" s="126"/>
      <c r="N11" s="126"/>
      <c r="O11" s="126"/>
      <c r="P11" s="126"/>
      <c r="Q11" s="126"/>
      <c r="R11" s="126"/>
      <c r="S11" s="126"/>
      <c r="T11" s="137"/>
      <c r="AK11">
        <v>9</v>
      </c>
    </row>
    <row r="12" spans="1:37" s="11" customFormat="1" ht="15.6" customHeight="1" x14ac:dyDescent="0.25">
      <c r="B12" s="283" t="str">
        <f>'Trunking Translation'!B23</f>
        <v>Section</v>
      </c>
      <c r="C12" s="283" t="str">
        <f>'Trunking Translation'!B29</f>
        <v>LED Module</v>
      </c>
      <c r="D12" s="283" t="str">
        <f>'Trunking Translation'!B30</f>
        <v>No. of Lines</v>
      </c>
      <c r="E12" s="283" t="str">
        <f>'Trunking Translation'!B31</f>
        <v>Length per line (m)</v>
      </c>
      <c r="F12" s="283" t="str">
        <f>'Trunking Translation'!B32</f>
        <v>Feed-in-box</v>
      </c>
      <c r="G12" s="283" t="str">
        <f>'Trunking Translation'!C72</f>
        <v>Feed-out-box</v>
      </c>
      <c r="H12" s="283" t="str">
        <f>'Trunking Translation'!B33</f>
        <v>Mounting Method</v>
      </c>
      <c r="I12" s="283" t="str">
        <f>'Trunking Translation'!B34</f>
        <v>LED Module Occupation per Line</v>
      </c>
      <c r="J12" s="283" t="str">
        <f>'Trunking Translation'!B36</f>
        <v>LED Modules per Line</v>
      </c>
      <c r="K12" s="283" t="str">
        <f>'Trunking Translation'!B35</f>
        <v>Custom Amount</v>
      </c>
      <c r="L12" s="283" t="str">
        <f>'Trunking Translation'!B87</f>
        <v>Blind Covers per line</v>
      </c>
      <c r="M12" s="283" t="str">
        <f>'Trunking Translation'!B37</f>
        <v>Line ends with LED Module?</v>
      </c>
      <c r="N12" s="283" t="str">
        <f>'Trunking Translation'!$B73</f>
        <v>Sensor</v>
      </c>
      <c r="O12" s="283" t="str">
        <f>'Trunking Translation'!$B74</f>
        <v>Installation Height (m)</v>
      </c>
      <c r="P12" s="283" t="str">
        <f>'Trunking Translation'!$B76</f>
        <v>Sensor Type</v>
      </c>
      <c r="Q12" s="283" t="str">
        <f>'Trunking Translation'!$B75</f>
        <v>Sensor Occupation per Line</v>
      </c>
      <c r="R12" s="283" t="str">
        <f>'Trunking Translation'!$B77</f>
        <v>No. of Sensors per Line</v>
      </c>
      <c r="S12" s="283" t="str">
        <f>'Trunking Translation'!B35</f>
        <v>Custom Amount</v>
      </c>
      <c r="T12" s="283" t="s">
        <v>436</v>
      </c>
      <c r="AF12" t="b">
        <v>1</v>
      </c>
      <c r="AK12" s="11">
        <v>10</v>
      </c>
    </row>
    <row r="13" spans="1:37" s="11" customFormat="1" ht="34.5" customHeight="1" x14ac:dyDescent="0.25">
      <c r="B13" s="284"/>
      <c r="C13" s="284"/>
      <c r="D13" s="284"/>
      <c r="E13" s="284"/>
      <c r="F13" s="284"/>
      <c r="G13" s="284"/>
      <c r="H13" s="284"/>
      <c r="I13" s="284"/>
      <c r="J13" s="284"/>
      <c r="K13" s="284"/>
      <c r="L13" s="284"/>
      <c r="M13" s="284"/>
      <c r="N13" s="284"/>
      <c r="O13" s="284"/>
      <c r="P13" s="284"/>
      <c r="Q13" s="284"/>
      <c r="R13" s="284"/>
      <c r="S13" s="284"/>
      <c r="T13" s="284"/>
      <c r="V13" s="11" t="s">
        <v>437</v>
      </c>
      <c r="AF13" t="b">
        <v>0</v>
      </c>
      <c r="AH13" s="11" t="str">
        <f>'Trunking Translation'!B47</f>
        <v>Yes</v>
      </c>
      <c r="AK13" s="11">
        <v>12.5</v>
      </c>
    </row>
    <row r="14" spans="1:37" s="11" customFormat="1" ht="15.75" x14ac:dyDescent="0.25">
      <c r="B14" s="284"/>
      <c r="C14" s="284"/>
      <c r="D14" s="284"/>
      <c r="E14" s="284"/>
      <c r="F14" s="284"/>
      <c r="G14" s="284"/>
      <c r="H14" s="284"/>
      <c r="I14" s="284"/>
      <c r="J14" s="284"/>
      <c r="K14" s="284"/>
      <c r="L14" s="284"/>
      <c r="M14" s="284"/>
      <c r="N14" s="284"/>
      <c r="O14" s="284"/>
      <c r="P14" s="284"/>
      <c r="Q14" s="284"/>
      <c r="R14" s="285"/>
      <c r="S14" s="284"/>
      <c r="T14" s="285"/>
      <c r="AF14"/>
      <c r="AH14" s="11" t="str">
        <f>'Trunking Translation'!B48</f>
        <v>No</v>
      </c>
    </row>
    <row r="15" spans="1:37" ht="15.75" x14ac:dyDescent="0.25">
      <c r="B15" s="118" t="str">
        <f>IF('Project Information'!D31=0,"",'Project Information'!D31)</f>
        <v/>
      </c>
      <c r="C15" s="79"/>
      <c r="D15" s="77"/>
      <c r="E15" s="78"/>
      <c r="F15" s="66"/>
      <c r="G15" s="66"/>
      <c r="H15" s="67"/>
      <c r="I15" s="67"/>
      <c r="J15" s="90">
        <f>ROUNDUP(IF(I15=$AH$6,E15/1.5,IF(I15=$AH$7,E15/3,IF(I15=$AH$8,E15/4.5,IF(I15=$AH$9,K15,0)))),)</f>
        <v>0</v>
      </c>
      <c r="K15" s="249"/>
      <c r="L15" s="122">
        <f>E15/1.5-J15</f>
        <v>0</v>
      </c>
      <c r="M15" s="91" t="str">
        <f>IF(ISBLANK(I15),"",IF(I15=$AH$7,IF(RIGHT(E15/3-TRUNC(E15/3),1)="5",$AH$13,$AH$14),IF(I15=$AH$8,IF(RIGHT(E15/4.5-TRUNC(E15/4.5),1)="3",$AH$13,$AH$14),IF(I15=$AH$6,$AH$13,$AH$15))))</f>
        <v/>
      </c>
      <c r="N15" s="66"/>
      <c r="O15" s="140"/>
      <c r="P15" s="250"/>
      <c r="Q15" s="140"/>
      <c r="R15" s="146">
        <f>IFERROR(ROUNDUP(IF(Q15=$AF$6,1,IF(Q15=$AF$7,2,IF(Q15=$AF$8,IF(P15=$AF$3,E15/VLOOKUP(O15,'Art. List'!I5:K15,2,FALSE),IF('Input Form'!P15='Input Form'!$AF$4,'Input Form'!E15/VLOOKUP('Input Form'!O15,'Art. List'!$I$5:$K$15,3,FALSE),0)),$AH$15))),0),S15)</f>
        <v>0</v>
      </c>
      <c r="S15" s="150"/>
      <c r="T15" s="149"/>
      <c r="U15" s="154" t="b">
        <v>0</v>
      </c>
      <c r="V15" s="148"/>
      <c r="AH15" t="str">
        <f>'Trunking Translation'!B57</f>
        <v>Unknown</v>
      </c>
    </row>
    <row r="16" spans="1:37" ht="15.75" hidden="1" x14ac:dyDescent="0.25">
      <c r="B16" s="118" t="str">
        <f>IF('Project Information'!D32=0,"",'Project Information'!D32)</f>
        <v/>
      </c>
      <c r="C16" s="79"/>
      <c r="D16" s="77"/>
      <c r="E16" s="78"/>
      <c r="F16" s="66"/>
      <c r="G16" s="66"/>
      <c r="H16" s="67"/>
      <c r="I16" s="67"/>
      <c r="J16" s="90">
        <f>ROUNDUP(IF(I16=$AH$6,E16/1.5,IF(I16=$AH$7,E16/3,IF(I16=$AH$8,E16/4.5,IF(I16=$AH$9,K16,0)))),)</f>
        <v>0</v>
      </c>
      <c r="K16" s="122"/>
      <c r="L16" s="122">
        <f>E16/1.5-J16</f>
        <v>0</v>
      </c>
      <c r="M16" s="91" t="str">
        <f t="shared" ref="M16:M79" si="0">IF(ISBLANK(I16),"",IF(I16=$AH$7,IF(RIGHT(E16/3-TRUNC(E16/3),1)="5",$AH$13,$AH$14),IF(I16=$AH$8,IF(RIGHT(E16/4.5-TRUNC(E16/4.5),1)="3",$AH$13,$AH$14),IF(I16=$AH$6,$AH$13,$AH$15))))</f>
        <v/>
      </c>
      <c r="N16" s="66"/>
      <c r="O16" s="145"/>
      <c r="P16" s="236"/>
      <c r="Q16" s="145"/>
      <c r="R16" s="146">
        <f>IFERROR(ROUNDUP(IF(Q16=$AF$6,1,IF(Q16=$AF$7,2,IF(Q16=$AF$8,IF(P16=$AF$3,E16/VLOOKUP(O16,'Art. List'!I6:K16,2,FALSE),IF('Input Form'!P16='Input Form'!$AF$4,'Input Form'!E16/VLOOKUP('Input Form'!O16,'Art. List'!$I$5:$K$15,3,FALSE),0)),$AH$15))),0),0)</f>
        <v>0</v>
      </c>
      <c r="S16" s="149"/>
      <c r="T16" s="149"/>
      <c r="U16" s="154" t="b">
        <v>0</v>
      </c>
    </row>
    <row r="17" spans="2:21" ht="15.75" hidden="1" x14ac:dyDescent="0.25">
      <c r="B17" s="118" t="str">
        <f>IF('Project Information'!D33=0,"",'Project Information'!D33)</f>
        <v/>
      </c>
      <c r="C17" s="79"/>
      <c r="D17" s="77"/>
      <c r="E17" s="78"/>
      <c r="F17" s="66"/>
      <c r="G17" s="66"/>
      <c r="H17" s="67"/>
      <c r="I17" s="67"/>
      <c r="J17" s="90">
        <f t="shared" ref="J17:J46" si="1">ROUNDUP(IF(I17=$AH$6,E17/1.5,IF(I17=$AH$7,E17/3,IF(I17=$AH$8,E17/4.5,IF(I17=$AH$9,K17,0)))),)</f>
        <v>0</v>
      </c>
      <c r="K17" s="122"/>
      <c r="L17" s="122">
        <f t="shared" ref="L17:L80" si="2">E17/1.5-J17</f>
        <v>0</v>
      </c>
      <c r="M17" s="91" t="str">
        <f t="shared" si="0"/>
        <v/>
      </c>
      <c r="N17" s="247"/>
      <c r="O17" s="145"/>
      <c r="P17" s="145"/>
      <c r="Q17" s="145"/>
      <c r="R17" s="146">
        <f>IFERROR(ROUNDUP(IF(Q17=$AF$6,1,IF(Q17=$AF$7,2,IF(Q17=$AF$8,IF(P17=$AF$3,E17/VLOOKUP(O17,'Art. List'!I7:K17,2,FALSE),IF('Input Form'!P17='Input Form'!$AF$4,'Input Form'!E17/VLOOKUP('Input Form'!O17,'Art. List'!$I$5:$K$15,3,FALSE),0)),$AH$15))),0),0)</f>
        <v>0</v>
      </c>
      <c r="S17" s="146"/>
      <c r="T17" s="149"/>
      <c r="U17" s="154" t="b">
        <v>0</v>
      </c>
    </row>
    <row r="18" spans="2:21" ht="15.75" hidden="1" x14ac:dyDescent="0.25">
      <c r="B18" s="118" t="str">
        <f>IF('Project Information'!D34=0,"",'Project Information'!D34)</f>
        <v/>
      </c>
      <c r="C18" s="79"/>
      <c r="D18" s="77"/>
      <c r="E18" s="78"/>
      <c r="F18" s="66"/>
      <c r="G18" s="66"/>
      <c r="H18" s="67"/>
      <c r="I18" s="67"/>
      <c r="J18" s="90">
        <f t="shared" si="1"/>
        <v>0</v>
      </c>
      <c r="K18" s="122"/>
      <c r="L18" s="122">
        <f t="shared" si="2"/>
        <v>0</v>
      </c>
      <c r="M18" s="91" t="str">
        <f t="shared" si="0"/>
        <v/>
      </c>
      <c r="N18" s="247"/>
      <c r="O18" s="145"/>
      <c r="P18" s="145"/>
      <c r="Q18" s="145"/>
      <c r="R18" s="146">
        <f>IFERROR(ROUNDUP(IF(Q18=$AF$6,1,IF(Q18=$AF$7,2,IF(Q18=$AF$8,IF(P18=$AF$3,E18/VLOOKUP(O18,'Art. List'!I8:K18,2,FALSE),IF('Input Form'!P18='Input Form'!$AF$4,'Input Form'!E18/VLOOKUP('Input Form'!O18,'Art. List'!$I$5:$K$15,3,FALSE),0)),$AH$15))),0),0)</f>
        <v>0</v>
      </c>
      <c r="S18" s="149"/>
      <c r="T18" s="149"/>
      <c r="U18" s="154" t="b">
        <v>0</v>
      </c>
    </row>
    <row r="19" spans="2:21" ht="15.75" hidden="1" x14ac:dyDescent="0.25">
      <c r="B19" s="118" t="str">
        <f>IF('Project Information'!D35=0,"",'Project Information'!D35)</f>
        <v/>
      </c>
      <c r="C19" s="79"/>
      <c r="D19" s="77"/>
      <c r="E19" s="78"/>
      <c r="F19" s="66"/>
      <c r="G19" s="66"/>
      <c r="H19" s="67"/>
      <c r="I19" s="67"/>
      <c r="J19" s="90">
        <f t="shared" si="1"/>
        <v>0</v>
      </c>
      <c r="K19" s="122"/>
      <c r="L19" s="122">
        <f t="shared" si="2"/>
        <v>0</v>
      </c>
      <c r="M19" s="91" t="str">
        <f t="shared" si="0"/>
        <v/>
      </c>
      <c r="N19" s="247"/>
      <c r="O19" s="145"/>
      <c r="P19" s="145"/>
      <c r="Q19" s="145"/>
      <c r="R19" s="146">
        <f>IFERROR(ROUNDUP(IF(Q19=$AF$6,1,IF(Q19=$AF$7,2,IF(Q19=$AF$8,IF(P19=$AF$3,E19/VLOOKUP(O19,'Art. List'!I9:K19,2,FALSE),IF('Input Form'!P19='Input Form'!$AF$4,'Input Form'!E19/VLOOKUP('Input Form'!O19,'Art. List'!$I$5:$K$15,3,FALSE),0)),$AH$15))),0),0)</f>
        <v>0</v>
      </c>
      <c r="S19" s="146"/>
      <c r="T19" s="149"/>
      <c r="U19" s="154" t="b">
        <v>0</v>
      </c>
    </row>
    <row r="20" spans="2:21" ht="15.75" hidden="1" x14ac:dyDescent="0.25">
      <c r="B20" s="118" t="str">
        <f>IF('Project Information'!D36=0,"",'Project Information'!D36)</f>
        <v/>
      </c>
      <c r="C20" s="79"/>
      <c r="D20" s="77"/>
      <c r="E20" s="78"/>
      <c r="F20" s="66"/>
      <c r="G20" s="66"/>
      <c r="H20" s="67"/>
      <c r="I20" s="67"/>
      <c r="J20" s="90">
        <f t="shared" si="1"/>
        <v>0</v>
      </c>
      <c r="K20" s="122"/>
      <c r="L20" s="122">
        <f>E20/1.5-J20</f>
        <v>0</v>
      </c>
      <c r="M20" s="91" t="str">
        <f t="shared" si="0"/>
        <v/>
      </c>
      <c r="N20" s="247"/>
      <c r="O20" s="145"/>
      <c r="P20" s="145"/>
      <c r="Q20" s="145"/>
      <c r="R20" s="146">
        <f>IFERROR(ROUNDUP(IF(Q20=$AF$6,1,IF(Q20=$AF$7,2,IF(Q20=$AF$8,IF(P20=$AF$3,E20/VLOOKUP(O20,'Art. List'!I10:K20,2,FALSE),IF('Input Form'!P20='Input Form'!$AF$4,'Input Form'!E20/VLOOKUP('Input Form'!O20,'Art. List'!$I$5:$K$15,3,FALSE),0)),$AH$15))),0),0)</f>
        <v>0</v>
      </c>
      <c r="S20" s="149"/>
      <c r="T20" s="149"/>
      <c r="U20" s="154" t="b">
        <v>0</v>
      </c>
    </row>
    <row r="21" spans="2:21" ht="15.75" hidden="1" x14ac:dyDescent="0.25">
      <c r="B21" s="118" t="str">
        <f>IF('Project Information'!D37=0,"",'Project Information'!D37)</f>
        <v/>
      </c>
      <c r="C21" s="79"/>
      <c r="D21" s="77"/>
      <c r="E21" s="78"/>
      <c r="F21" s="66"/>
      <c r="G21" s="66"/>
      <c r="H21" s="67"/>
      <c r="I21" s="67"/>
      <c r="J21" s="90">
        <f t="shared" si="1"/>
        <v>0</v>
      </c>
      <c r="K21" s="122"/>
      <c r="L21" s="122">
        <f>E21/1.5-J21</f>
        <v>0</v>
      </c>
      <c r="M21" s="91" t="str">
        <f t="shared" si="0"/>
        <v/>
      </c>
      <c r="N21" s="247"/>
      <c r="O21" s="145"/>
      <c r="P21" s="145"/>
      <c r="Q21" s="145"/>
      <c r="R21" s="146">
        <f>IFERROR(ROUNDUP(IF(Q21=$AF$6,1,IF(Q21=$AF$7,2,IF(Q21=$AF$8,IF(P21=$AF$3,E21/VLOOKUP(O21,'Art. List'!I11:K21,2,FALSE),IF('Input Form'!P21='Input Form'!$AF$4,'Input Form'!E21/VLOOKUP('Input Form'!O21,'Art. List'!$I$5:$K$15,3,FALSE),0)),$AH$15))),0),0)</f>
        <v>0</v>
      </c>
      <c r="S21" s="149"/>
      <c r="T21" s="149"/>
      <c r="U21" s="154" t="b">
        <v>0</v>
      </c>
    </row>
    <row r="22" spans="2:21" ht="15.75" hidden="1" x14ac:dyDescent="0.25">
      <c r="B22" s="118" t="str">
        <f>IF('Project Information'!D38=0,"",'Project Information'!D38)</f>
        <v/>
      </c>
      <c r="C22" s="79"/>
      <c r="D22" s="77"/>
      <c r="E22" s="78"/>
      <c r="F22" s="66"/>
      <c r="G22" s="66"/>
      <c r="H22" s="67"/>
      <c r="I22" s="67"/>
      <c r="J22" s="90">
        <f t="shared" si="1"/>
        <v>0</v>
      </c>
      <c r="K22" s="122"/>
      <c r="L22" s="122">
        <f>E22/1.5-J22</f>
        <v>0</v>
      </c>
      <c r="M22" s="91" t="str">
        <f t="shared" si="0"/>
        <v/>
      </c>
      <c r="N22" s="247"/>
      <c r="O22" s="145"/>
      <c r="P22" s="145"/>
      <c r="Q22" s="145"/>
      <c r="R22" s="146">
        <f>IFERROR(ROUNDUP(IF(Q22=$AF$6,1,IF(Q22=$AF$7,2,IF(Q22=$AF$8,IF(P22=$AF$3,E22/VLOOKUP(O22,'Art. List'!I12:K22,2,FALSE),IF('Input Form'!P22='Input Form'!$AF$4,'Input Form'!E22/VLOOKUP('Input Form'!O22,'Art. List'!$I$5:$K$15,3,FALSE),0)),$AH$15))),0),0)</f>
        <v>0</v>
      </c>
      <c r="S22" s="149"/>
      <c r="T22" s="149"/>
      <c r="U22" s="154" t="b">
        <v>0</v>
      </c>
    </row>
    <row r="23" spans="2:21" ht="15.75" hidden="1" x14ac:dyDescent="0.25">
      <c r="B23" s="118" t="str">
        <f>IF('Project Information'!D39=0,"",'Project Information'!D39)</f>
        <v/>
      </c>
      <c r="C23" s="79"/>
      <c r="D23" s="77"/>
      <c r="E23" s="78"/>
      <c r="F23" s="66"/>
      <c r="G23" s="66"/>
      <c r="H23" s="67"/>
      <c r="I23" s="67"/>
      <c r="J23" s="90">
        <f t="shared" si="1"/>
        <v>0</v>
      </c>
      <c r="K23" s="122"/>
      <c r="L23" s="122">
        <f>E23/1.5-J23</f>
        <v>0</v>
      </c>
      <c r="M23" s="91" t="str">
        <f t="shared" si="0"/>
        <v/>
      </c>
      <c r="N23" s="247"/>
      <c r="O23" s="145"/>
      <c r="P23" s="145"/>
      <c r="Q23" s="145"/>
      <c r="R23" s="146">
        <f>IFERROR(ROUNDUP(IF(Q23=$AF$6,1,IF(Q23=$AF$7,2,IF(Q23=$AF$8,IF(P23=$AF$3,E23/VLOOKUP(O23,'Art. List'!I13:K23,2,FALSE),IF('Input Form'!P23='Input Form'!$AF$4,'Input Form'!E23/VLOOKUP('Input Form'!O23,'Art. List'!$I$5:$K$15,3,FALSE),0)),$AH$15))),0),0)</f>
        <v>0</v>
      </c>
      <c r="S23" s="146"/>
      <c r="T23" s="149"/>
      <c r="U23" s="154" t="b">
        <v>0</v>
      </c>
    </row>
    <row r="24" spans="2:21" ht="15.75" hidden="1" x14ac:dyDescent="0.25">
      <c r="B24" s="118" t="str">
        <f>IF('Project Information'!D40=0,"",'Project Information'!D40)</f>
        <v/>
      </c>
      <c r="C24" s="79"/>
      <c r="D24" s="77"/>
      <c r="E24" s="78"/>
      <c r="F24" s="66"/>
      <c r="G24" s="66"/>
      <c r="H24" s="67"/>
      <c r="I24" s="67"/>
      <c r="J24" s="90">
        <f t="shared" si="1"/>
        <v>0</v>
      </c>
      <c r="K24" s="122"/>
      <c r="L24" s="122">
        <f>E24/1.5-J24</f>
        <v>0</v>
      </c>
      <c r="M24" s="91" t="str">
        <f t="shared" si="0"/>
        <v/>
      </c>
      <c r="N24" s="247"/>
      <c r="O24" s="145"/>
      <c r="P24" s="145"/>
      <c r="Q24" s="145"/>
      <c r="R24" s="146">
        <f>IFERROR(ROUNDUP(IF(Q24=$AF$6,1,IF(Q24=$AF$7,2,IF(Q24=$AF$8,IF(P24=$AF$3,E24/VLOOKUP(O24,'Art. List'!I14:K24,2,FALSE),IF('Input Form'!P24='Input Form'!$AF$4,'Input Form'!E24/VLOOKUP('Input Form'!O24,'Art. List'!$I$5:$K$15,3,FALSE),0)),$AH$15))),0),0)</f>
        <v>0</v>
      </c>
      <c r="S24" s="146"/>
      <c r="T24" s="149"/>
      <c r="U24" s="154" t="b">
        <v>0</v>
      </c>
    </row>
    <row r="25" spans="2:21" ht="15.75" hidden="1" x14ac:dyDescent="0.25">
      <c r="B25" s="118" t="str">
        <f>IF('Project Information'!D41=0,"",'Project Information'!D41)</f>
        <v/>
      </c>
      <c r="C25" s="79"/>
      <c r="D25" s="77"/>
      <c r="E25" s="78"/>
      <c r="F25" s="66"/>
      <c r="G25" s="66"/>
      <c r="H25" s="67"/>
      <c r="I25" s="67"/>
      <c r="J25" s="90">
        <f t="shared" si="1"/>
        <v>0</v>
      </c>
      <c r="K25" s="122"/>
      <c r="L25" s="122">
        <f t="shared" si="2"/>
        <v>0</v>
      </c>
      <c r="M25" s="91" t="str">
        <f t="shared" si="0"/>
        <v/>
      </c>
      <c r="N25" s="247"/>
      <c r="O25" s="145"/>
      <c r="P25" s="145"/>
      <c r="Q25" s="145"/>
      <c r="R25" s="146">
        <f>IFERROR(ROUNDUP(IF(Q25=$AF$6,1,IF(Q25=$AF$7,2,IF(Q25=$AF$8,IF(P25=$AF$3,E25/VLOOKUP(O25,'Art. List'!I15:K25,2,FALSE),IF('Input Form'!P25='Input Form'!$AF$4,'Input Form'!E25/VLOOKUP('Input Form'!O25,'Art. List'!$I$5:$K$15,3,FALSE),0)),$AH$15))),0),0)</f>
        <v>0</v>
      </c>
      <c r="S25" s="146"/>
      <c r="T25" s="149"/>
      <c r="U25" s="154" t="b">
        <v>0</v>
      </c>
    </row>
    <row r="26" spans="2:21" ht="15.75" hidden="1" x14ac:dyDescent="0.25">
      <c r="B26" s="118" t="str">
        <f>IF('Project Information'!D42=0,"",'Project Information'!D42)</f>
        <v/>
      </c>
      <c r="C26" s="79"/>
      <c r="D26" s="77"/>
      <c r="E26" s="78"/>
      <c r="F26" s="66"/>
      <c r="G26" s="66"/>
      <c r="H26" s="67"/>
      <c r="I26" s="67"/>
      <c r="J26" s="90">
        <f t="shared" si="1"/>
        <v>0</v>
      </c>
      <c r="K26" s="122"/>
      <c r="L26" s="122">
        <f t="shared" si="2"/>
        <v>0</v>
      </c>
      <c r="M26" s="91" t="str">
        <f t="shared" si="0"/>
        <v/>
      </c>
      <c r="N26" s="247"/>
      <c r="O26" s="145"/>
      <c r="P26" s="145"/>
      <c r="Q26" s="145"/>
      <c r="R26" s="146">
        <f>IFERROR(ROUNDUP(IF(Q26=$AF$6,1,IF(Q26=$AF$7,2,IF(Q26=$AF$8,IF(P26=$AF$3,E26/VLOOKUP(O26,'Art. List'!I16:K26,2,FALSE),IF('Input Form'!P26='Input Form'!$AF$4,'Input Form'!E26/VLOOKUP('Input Form'!O26,'Art. List'!$I$5:$K$15,3,FALSE),0)),$AH$15))),0),0)</f>
        <v>0</v>
      </c>
      <c r="S26" s="146"/>
      <c r="T26" s="149"/>
      <c r="U26" s="154" t="b">
        <v>0</v>
      </c>
    </row>
    <row r="27" spans="2:21" ht="15.75" hidden="1" x14ac:dyDescent="0.25">
      <c r="B27" s="118" t="str">
        <f>IF('Project Information'!D43=0,"",'Project Information'!D43)</f>
        <v/>
      </c>
      <c r="C27" s="79"/>
      <c r="D27" s="77"/>
      <c r="E27" s="78"/>
      <c r="F27" s="66"/>
      <c r="G27" s="66"/>
      <c r="H27" s="67"/>
      <c r="I27" s="67"/>
      <c r="J27" s="90">
        <f t="shared" si="1"/>
        <v>0</v>
      </c>
      <c r="K27" s="122"/>
      <c r="L27" s="122">
        <f t="shared" si="2"/>
        <v>0</v>
      </c>
      <c r="M27" s="91" t="str">
        <f t="shared" si="0"/>
        <v/>
      </c>
      <c r="N27" s="247"/>
      <c r="O27" s="145"/>
      <c r="P27" s="145"/>
      <c r="Q27" s="145"/>
      <c r="R27" s="146">
        <f>IFERROR(ROUNDUP(IF(Q27=$AF$6,1,IF(Q27=$AF$7,2,IF(Q27=$AF$8,IF(P27=$AF$3,E27/VLOOKUP(O27,'Art. List'!I17:K27,2,FALSE),IF('Input Form'!P27='Input Form'!$AF$4,'Input Form'!E27/VLOOKUP('Input Form'!O27,'Art. List'!$I$5:$K$15,3,FALSE),0)),$AH$15))),0),0)</f>
        <v>0</v>
      </c>
      <c r="S27" s="149"/>
      <c r="T27" s="149"/>
      <c r="U27" s="154" t="b">
        <v>0</v>
      </c>
    </row>
    <row r="28" spans="2:21" ht="15.75" hidden="1" x14ac:dyDescent="0.25">
      <c r="B28" s="118" t="str">
        <f>IF('Project Information'!D44=0,"",'Project Information'!D44)</f>
        <v/>
      </c>
      <c r="C28" s="79"/>
      <c r="D28" s="77"/>
      <c r="E28" s="78"/>
      <c r="F28" s="66"/>
      <c r="G28" s="66"/>
      <c r="H28" s="67"/>
      <c r="I28" s="67"/>
      <c r="J28" s="90">
        <f t="shared" si="1"/>
        <v>0</v>
      </c>
      <c r="K28" s="122"/>
      <c r="L28" s="122">
        <f t="shared" si="2"/>
        <v>0</v>
      </c>
      <c r="M28" s="91" t="str">
        <f t="shared" si="0"/>
        <v/>
      </c>
      <c r="N28" s="247"/>
      <c r="O28" s="145"/>
      <c r="P28" s="145"/>
      <c r="Q28" s="145"/>
      <c r="R28" s="146">
        <f>IFERROR(ROUNDUP(IF(Q28=$AF$6,1,IF(Q28=$AF$7,2,IF(Q28=$AF$8,IF(P28=$AF$3,E28/VLOOKUP(O28,'Art. List'!I18:K28,2,FALSE),IF('Input Form'!P28='Input Form'!$AF$4,'Input Form'!E28/VLOOKUP('Input Form'!O28,'Art. List'!$I$5:$K$15,3,FALSE),0)),$AH$15))),0),0)</f>
        <v>0</v>
      </c>
      <c r="S28" s="146"/>
      <c r="T28" s="149"/>
      <c r="U28" s="154" t="b">
        <v>0</v>
      </c>
    </row>
    <row r="29" spans="2:21" ht="15.75" hidden="1" x14ac:dyDescent="0.25">
      <c r="B29" s="118" t="str">
        <f>IF('Project Information'!D45=0,"",'Project Information'!D45)</f>
        <v/>
      </c>
      <c r="C29" s="79"/>
      <c r="D29" s="77"/>
      <c r="E29" s="78"/>
      <c r="F29" s="66"/>
      <c r="G29" s="66"/>
      <c r="H29" s="67"/>
      <c r="I29" s="67"/>
      <c r="J29" s="90">
        <f t="shared" si="1"/>
        <v>0</v>
      </c>
      <c r="K29" s="122"/>
      <c r="L29" s="122">
        <f t="shared" si="2"/>
        <v>0</v>
      </c>
      <c r="M29" s="91" t="str">
        <f t="shared" si="0"/>
        <v/>
      </c>
      <c r="N29" s="247"/>
      <c r="O29" s="145"/>
      <c r="P29" s="145"/>
      <c r="Q29" s="145"/>
      <c r="R29" s="146">
        <f>IFERROR(ROUNDUP(IF(Q29=$AF$6,1,IF(Q29=$AF$7,2,IF(Q29=$AF$8,IF(P29=$AF$3,E29/VLOOKUP(O29,'Art. List'!I19:K29,2,FALSE),IF('Input Form'!P29='Input Form'!$AF$4,'Input Form'!E29/VLOOKUP('Input Form'!O29,'Art. List'!$I$5:$K$15,3,FALSE),0)),$AH$15))),0),0)</f>
        <v>0</v>
      </c>
      <c r="S29" s="146"/>
      <c r="T29" s="149"/>
      <c r="U29" s="154" t="b">
        <v>0</v>
      </c>
    </row>
    <row r="30" spans="2:21" ht="15" hidden="1" customHeight="1" x14ac:dyDescent="0.25">
      <c r="B30" s="118" t="str">
        <f>IF('Project Information'!D46=0,"",'Project Information'!D46)</f>
        <v/>
      </c>
      <c r="C30" s="79"/>
      <c r="D30" s="77"/>
      <c r="E30" s="78"/>
      <c r="F30" s="66"/>
      <c r="G30" s="66"/>
      <c r="H30" s="67"/>
      <c r="I30" s="67"/>
      <c r="J30" s="90">
        <f t="shared" si="1"/>
        <v>0</v>
      </c>
      <c r="K30" s="122"/>
      <c r="L30" s="122">
        <f t="shared" si="2"/>
        <v>0</v>
      </c>
      <c r="M30" s="91" t="str">
        <f t="shared" si="0"/>
        <v/>
      </c>
      <c r="N30" s="247"/>
      <c r="O30" s="145"/>
      <c r="P30" s="145"/>
      <c r="Q30" s="145"/>
      <c r="R30" s="146">
        <f>IFERROR(ROUNDUP(IF(Q30=$AF$6,1,IF(Q30=$AF$7,2,IF(Q30=$AF$8,IF(P30=$AF$3,E30/VLOOKUP(O30,'Art. List'!I20:K30,2,FALSE),IF('Input Form'!P30='Input Form'!$AF$4,'Input Form'!E30/VLOOKUP('Input Form'!O30,'Art. List'!$I$5:$K$15,3,FALSE),0)),$AH$15))),0),0)</f>
        <v>0</v>
      </c>
      <c r="S30" s="146"/>
      <c r="T30" s="149"/>
      <c r="U30" s="154" t="b">
        <v>0</v>
      </c>
    </row>
    <row r="31" spans="2:21" ht="15" hidden="1" customHeight="1" x14ac:dyDescent="0.25">
      <c r="B31" s="118" t="str">
        <f>IF('Project Information'!D47=0,"",'Project Information'!D47)</f>
        <v/>
      </c>
      <c r="C31" s="79"/>
      <c r="D31" s="77"/>
      <c r="E31" s="78"/>
      <c r="F31" s="66"/>
      <c r="G31" s="66"/>
      <c r="H31" s="67"/>
      <c r="I31" s="67"/>
      <c r="J31" s="90">
        <f t="shared" si="1"/>
        <v>0</v>
      </c>
      <c r="K31" s="122"/>
      <c r="L31" s="122">
        <f t="shared" si="2"/>
        <v>0</v>
      </c>
      <c r="M31" s="91" t="str">
        <f t="shared" si="0"/>
        <v/>
      </c>
      <c r="N31" s="247"/>
      <c r="O31" s="145"/>
      <c r="P31" s="145"/>
      <c r="Q31" s="145"/>
      <c r="R31" s="146">
        <f>IFERROR(ROUNDUP(IF(Q31=$AF$6,1,IF(Q31=$AF$7,2,IF(Q31=$AF$8,IF(P31=$AF$3,E31/VLOOKUP(O31,'Art. List'!I21:K31,2,FALSE),IF('Input Form'!P31='Input Form'!$AF$4,'Input Form'!E31/VLOOKUP('Input Form'!O31,'Art. List'!$I$5:$K$15,3,FALSE),0)),$AH$15))),0),0)</f>
        <v>0</v>
      </c>
      <c r="S31" s="146"/>
      <c r="T31" s="149"/>
      <c r="U31" s="154" t="b">
        <v>0</v>
      </c>
    </row>
    <row r="32" spans="2:21" ht="15" hidden="1" customHeight="1" x14ac:dyDescent="0.25">
      <c r="B32" s="118" t="str">
        <f>IF('Project Information'!D48=0,"",'Project Information'!D48)</f>
        <v/>
      </c>
      <c r="C32" s="79"/>
      <c r="D32" s="77"/>
      <c r="E32" s="78"/>
      <c r="F32" s="66"/>
      <c r="G32" s="66"/>
      <c r="H32" s="67"/>
      <c r="I32" s="67"/>
      <c r="J32" s="90">
        <f t="shared" si="1"/>
        <v>0</v>
      </c>
      <c r="K32" s="122"/>
      <c r="L32" s="122">
        <f t="shared" si="2"/>
        <v>0</v>
      </c>
      <c r="M32" s="91" t="str">
        <f t="shared" si="0"/>
        <v/>
      </c>
      <c r="N32" s="247"/>
      <c r="O32" s="145"/>
      <c r="P32" s="145"/>
      <c r="Q32" s="145"/>
      <c r="R32" s="146">
        <f>IFERROR(ROUNDUP(IF(Q32=$AF$6,1,IF(Q32=$AF$7,2,IF(Q32=$AF$8,IF(P32=$AF$3,E32/VLOOKUP(O32,'Art. List'!I22:K32,2,FALSE),IF('Input Form'!P32='Input Form'!$AF$4,'Input Form'!E32/VLOOKUP('Input Form'!O32,'Art. List'!$I$5:$K$15,3,FALSE),0)),$AH$15))),0),0)</f>
        <v>0</v>
      </c>
      <c r="S32" s="146"/>
      <c r="T32" s="149"/>
      <c r="U32" s="154" t="b">
        <v>0</v>
      </c>
    </row>
    <row r="33" spans="1:21" ht="15" hidden="1" customHeight="1" x14ac:dyDescent="0.25">
      <c r="B33" s="118" t="str">
        <f>IF('Project Information'!D49=0,"",'Project Information'!D49)</f>
        <v/>
      </c>
      <c r="C33" s="79"/>
      <c r="D33" s="77"/>
      <c r="E33" s="78"/>
      <c r="F33" s="66"/>
      <c r="G33" s="66"/>
      <c r="H33" s="67"/>
      <c r="I33" s="67"/>
      <c r="J33" s="90">
        <f t="shared" si="1"/>
        <v>0</v>
      </c>
      <c r="K33" s="122"/>
      <c r="L33" s="122">
        <f t="shared" si="2"/>
        <v>0</v>
      </c>
      <c r="M33" s="91" t="str">
        <f t="shared" si="0"/>
        <v/>
      </c>
      <c r="N33" s="247"/>
      <c r="O33" s="145"/>
      <c r="P33" s="145"/>
      <c r="Q33" s="145"/>
      <c r="R33" s="146">
        <f>IFERROR(ROUNDUP(IF(Q33=$AF$6,1,IF(Q33=$AF$7,2,IF(Q33=$AF$8,IF(P33=$AF$3,E33/VLOOKUP(O33,'Art. List'!I23:K33,2,FALSE),IF('Input Form'!P33='Input Form'!$AF$4,'Input Form'!E33/VLOOKUP('Input Form'!O33,'Art. List'!$I$5:$K$15,3,FALSE),0)),$AH$15))),0),0)</f>
        <v>0</v>
      </c>
      <c r="S33" s="146"/>
      <c r="T33" s="149"/>
      <c r="U33" s="154" t="b">
        <v>0</v>
      </c>
    </row>
    <row r="34" spans="1:21" ht="15" hidden="1" customHeight="1" x14ac:dyDescent="0.25">
      <c r="B34" s="118" t="str">
        <f>IF('Project Information'!D50=0,"",'Project Information'!D50)</f>
        <v/>
      </c>
      <c r="C34" s="79"/>
      <c r="D34" s="77"/>
      <c r="E34" s="78"/>
      <c r="F34" s="66"/>
      <c r="G34" s="66"/>
      <c r="H34" s="67"/>
      <c r="I34" s="67"/>
      <c r="J34" s="90">
        <f t="shared" si="1"/>
        <v>0</v>
      </c>
      <c r="K34" s="122"/>
      <c r="L34" s="122">
        <f t="shared" si="2"/>
        <v>0</v>
      </c>
      <c r="M34" s="91" t="str">
        <f t="shared" si="0"/>
        <v/>
      </c>
      <c r="N34" s="247"/>
      <c r="O34" s="145"/>
      <c r="P34" s="145"/>
      <c r="Q34" s="145"/>
      <c r="R34" s="146">
        <f>IFERROR(ROUNDUP(IF(Q34=$AF$6,1,IF(Q34=$AF$7,2,IF(Q34=$AF$8,IF(P34=$AF$3,E34/VLOOKUP(O34,'Art. List'!I24:K34,2,FALSE),IF('Input Form'!P34='Input Form'!$AF$4,'Input Form'!E34/VLOOKUP('Input Form'!O34,'Art. List'!$I$5:$K$15,3,FALSE),0)),$AH$15))),0),0)</f>
        <v>0</v>
      </c>
      <c r="S34" s="146"/>
      <c r="T34" s="149"/>
      <c r="U34" s="154" t="b">
        <v>0</v>
      </c>
    </row>
    <row r="35" spans="1:21" ht="15" hidden="1" customHeight="1" x14ac:dyDescent="0.25">
      <c r="B35" s="118" t="str">
        <f>IF('Project Information'!D51=0,"",'Project Information'!D51)</f>
        <v/>
      </c>
      <c r="C35" s="79"/>
      <c r="D35" s="77"/>
      <c r="E35" s="78"/>
      <c r="F35" s="66"/>
      <c r="G35" s="66"/>
      <c r="H35" s="67"/>
      <c r="I35" s="67"/>
      <c r="J35" s="90">
        <f t="shared" si="1"/>
        <v>0</v>
      </c>
      <c r="K35" s="122"/>
      <c r="L35" s="122">
        <f t="shared" si="2"/>
        <v>0</v>
      </c>
      <c r="M35" s="91" t="str">
        <f t="shared" si="0"/>
        <v/>
      </c>
      <c r="N35" s="66"/>
      <c r="O35" s="140"/>
      <c r="P35" s="140"/>
      <c r="Q35" s="140"/>
      <c r="R35" s="146">
        <f>IFERROR(ROUNDUP(IF(Q35=$AF$6,1,IF(Q35=$AF$7,2,IF(Q35=$AF$8,IF(P35=$AF$3,E35/VLOOKUP(O35,'Art. List'!I25:K35,2,FALSE),IF('Input Form'!P35='Input Form'!$AF$4,'Input Form'!E35/VLOOKUP('Input Form'!O35,'Art. List'!$I$5:$K$15,3,FALSE),0)),$AH$15))),0),0)</f>
        <v>0</v>
      </c>
      <c r="S35" s="146"/>
      <c r="T35" s="149"/>
      <c r="U35" s="154" t="b">
        <v>0</v>
      </c>
    </row>
    <row r="36" spans="1:21" ht="15" hidden="1" customHeight="1" x14ac:dyDescent="0.25">
      <c r="B36" s="118" t="str">
        <f>IF('Project Information'!D52=0,"",'Project Information'!D52)</f>
        <v/>
      </c>
      <c r="C36" s="79"/>
      <c r="D36" s="77"/>
      <c r="E36" s="78"/>
      <c r="F36" s="66"/>
      <c r="G36" s="66"/>
      <c r="H36" s="67"/>
      <c r="I36" s="67"/>
      <c r="J36" s="90">
        <f t="shared" si="1"/>
        <v>0</v>
      </c>
      <c r="K36" s="122"/>
      <c r="L36" s="122">
        <f t="shared" si="2"/>
        <v>0</v>
      </c>
      <c r="M36" s="91" t="str">
        <f t="shared" si="0"/>
        <v/>
      </c>
      <c r="N36" s="66"/>
      <c r="O36" s="140"/>
      <c r="P36" s="140"/>
      <c r="Q36" s="140"/>
      <c r="R36" s="146">
        <f>IFERROR(ROUNDUP(IF(Q36=$AF$6,1,IF(Q36=$AF$7,2,IF(Q36=$AF$8,IF(P36=$AF$3,E36/VLOOKUP(O36,'Art. List'!I26:K36,2,FALSE),IF('Input Form'!P36='Input Form'!$AF$4,'Input Form'!E36/VLOOKUP('Input Form'!O36,'Art. List'!$I$5:$K$15,3,FALSE),0)),$AH$15))),0),0)</f>
        <v>0</v>
      </c>
      <c r="S36" s="146"/>
      <c r="T36" s="149"/>
      <c r="U36" s="154" t="b">
        <v>0</v>
      </c>
    </row>
    <row r="37" spans="1:21" ht="15" hidden="1" customHeight="1" x14ac:dyDescent="0.25">
      <c r="B37" s="118" t="str">
        <f>IF('Project Information'!D53=0,"",'Project Information'!D53)</f>
        <v/>
      </c>
      <c r="C37" s="79"/>
      <c r="D37" s="77"/>
      <c r="E37" s="78"/>
      <c r="F37" s="66"/>
      <c r="G37" s="66"/>
      <c r="H37" s="67"/>
      <c r="I37" s="67"/>
      <c r="J37" s="90">
        <f t="shared" si="1"/>
        <v>0</v>
      </c>
      <c r="K37" s="122"/>
      <c r="L37" s="122">
        <f t="shared" si="2"/>
        <v>0</v>
      </c>
      <c r="M37" s="91" t="str">
        <f t="shared" si="0"/>
        <v/>
      </c>
      <c r="N37" s="66"/>
      <c r="O37" s="140"/>
      <c r="P37" s="140"/>
      <c r="Q37" s="140"/>
      <c r="R37" s="146">
        <f>IFERROR(ROUNDUP(IF(Q37=$AF$6,1,IF(Q37=$AF$7,2,IF(Q37=$AF$8,IF(P37=$AF$3,E37/VLOOKUP(O37,'Art. List'!I27:K37,2,FALSE),IF('Input Form'!P37='Input Form'!$AF$4,'Input Form'!E37/VLOOKUP('Input Form'!O37,'Art. List'!$I$5:$K$15,3,FALSE),0)),$AH$15))),0),0)</f>
        <v>0</v>
      </c>
      <c r="S37" s="146"/>
      <c r="T37" s="149"/>
      <c r="U37" s="154" t="b">
        <v>0</v>
      </c>
    </row>
    <row r="38" spans="1:21" ht="15" hidden="1" customHeight="1" x14ac:dyDescent="0.25">
      <c r="B38" s="118" t="str">
        <f>IF('Project Information'!D54=0,"",'Project Information'!D54)</f>
        <v/>
      </c>
      <c r="C38" s="79"/>
      <c r="D38" s="77"/>
      <c r="E38" s="78"/>
      <c r="F38" s="66"/>
      <c r="G38" s="66"/>
      <c r="H38" s="67"/>
      <c r="I38" s="67"/>
      <c r="J38" s="90">
        <f t="shared" si="1"/>
        <v>0</v>
      </c>
      <c r="K38" s="122"/>
      <c r="L38" s="122">
        <f t="shared" si="2"/>
        <v>0</v>
      </c>
      <c r="M38" s="91" t="str">
        <f t="shared" si="0"/>
        <v/>
      </c>
      <c r="N38" s="66"/>
      <c r="O38" s="140"/>
      <c r="P38" s="140"/>
      <c r="Q38" s="140"/>
      <c r="R38" s="146">
        <f>IFERROR(ROUNDUP(IF(Q38=$AF$6,1,IF(Q38=$AF$7,2,IF(Q38=$AF$8,IF(P38=$AF$3,E38/VLOOKUP(O38,'Art. List'!I28:K38,2,FALSE),IF('Input Form'!P38='Input Form'!$AF$4,'Input Form'!E38/VLOOKUP('Input Form'!O38,'Art. List'!$I$5:$K$15,3,FALSE),0)),$AH$15))),0),0)</f>
        <v>0</v>
      </c>
      <c r="S38" s="146"/>
      <c r="T38" s="149"/>
      <c r="U38" s="154" t="b">
        <v>0</v>
      </c>
    </row>
    <row r="39" spans="1:21" ht="15" hidden="1" customHeight="1" x14ac:dyDescent="0.25">
      <c r="B39" s="118" t="str">
        <f>IF('Project Information'!D55=0,"",'Project Information'!D55)</f>
        <v/>
      </c>
      <c r="C39" s="79"/>
      <c r="D39" s="77"/>
      <c r="E39" s="78"/>
      <c r="F39" s="66"/>
      <c r="G39" s="66"/>
      <c r="H39" s="67"/>
      <c r="I39" s="67"/>
      <c r="J39" s="90">
        <f t="shared" si="1"/>
        <v>0</v>
      </c>
      <c r="K39" s="122"/>
      <c r="L39" s="122">
        <f t="shared" si="2"/>
        <v>0</v>
      </c>
      <c r="M39" s="91" t="str">
        <f t="shared" si="0"/>
        <v/>
      </c>
      <c r="N39" s="66"/>
      <c r="O39" s="140"/>
      <c r="P39" s="140"/>
      <c r="Q39" s="140"/>
      <c r="R39" s="146">
        <f>IFERROR(ROUNDUP(IF(Q39=$AF$6,1,IF(Q39=$AF$7,2,IF(Q39=$AF$8,IF(P39=$AF$3,E39/VLOOKUP(O39,'Art. List'!I29:K39,2,FALSE),IF('Input Form'!P39='Input Form'!$AF$4,'Input Form'!E39/VLOOKUP('Input Form'!O39,'Art. List'!$I$5:$K$15,3,FALSE),0)),$AH$15))),0),0)</f>
        <v>0</v>
      </c>
      <c r="S39" s="146"/>
      <c r="T39" s="149"/>
      <c r="U39" s="154" t="b">
        <v>0</v>
      </c>
    </row>
    <row r="40" spans="1:21" ht="15" hidden="1" customHeight="1" x14ac:dyDescent="0.25">
      <c r="B40" s="118" t="str">
        <f>IF('Project Information'!D56=0,"",'Project Information'!D56)</f>
        <v/>
      </c>
      <c r="C40" s="79"/>
      <c r="D40" s="77"/>
      <c r="E40" s="78"/>
      <c r="F40" s="66"/>
      <c r="G40" s="66"/>
      <c r="H40" s="67"/>
      <c r="I40" s="67"/>
      <c r="J40" s="90">
        <f t="shared" si="1"/>
        <v>0</v>
      </c>
      <c r="K40" s="122"/>
      <c r="L40" s="122">
        <f t="shared" si="2"/>
        <v>0</v>
      </c>
      <c r="M40" s="91" t="str">
        <f t="shared" si="0"/>
        <v/>
      </c>
      <c r="N40" s="66"/>
      <c r="O40" s="140"/>
      <c r="P40" s="140"/>
      <c r="Q40" s="140"/>
      <c r="R40" s="146">
        <f>IFERROR(ROUNDUP(IF(Q40=$AF$6,1,IF(Q40=$AF$7,2,IF(Q40=$AF$8,IF(P40=$AF$3,E40/VLOOKUP(O40,'Art. List'!I30:K40,2,FALSE),IF('Input Form'!P40='Input Form'!$AF$4,'Input Form'!E40/VLOOKUP('Input Form'!O40,'Art. List'!$I$5:$K$15,3,FALSE),0)),$AH$15))),0),0)</f>
        <v>0</v>
      </c>
      <c r="S40" s="146"/>
      <c r="T40" s="150"/>
      <c r="U40" s="154" t="b">
        <v>1</v>
      </c>
    </row>
    <row r="41" spans="1:21" ht="15" hidden="1" customHeight="1" x14ac:dyDescent="0.25">
      <c r="A41" t="s">
        <v>448</v>
      </c>
      <c r="B41" s="118" t="str">
        <f>IF('Project Information'!D57=0,"",'Project Information'!D57)</f>
        <v/>
      </c>
      <c r="C41" s="79"/>
      <c r="D41" s="77"/>
      <c r="E41" s="78"/>
      <c r="F41" s="66"/>
      <c r="G41" s="66"/>
      <c r="H41" s="67"/>
      <c r="I41" s="67"/>
      <c r="J41" s="90">
        <f t="shared" si="1"/>
        <v>0</v>
      </c>
      <c r="K41" s="122"/>
      <c r="L41" s="122">
        <f t="shared" si="2"/>
        <v>0</v>
      </c>
      <c r="M41" s="91" t="str">
        <f t="shared" si="0"/>
        <v/>
      </c>
      <c r="N41" s="66"/>
      <c r="O41" s="140"/>
      <c r="P41" s="140"/>
      <c r="Q41" s="140"/>
      <c r="R41" s="146">
        <f>IFERROR(ROUNDUP(IF(Q41=$AF$6,1,IF(Q41=$AF$7,2,IF(Q41=$AF$8,IF(P41=$AF$3,E41/VLOOKUP(O41,'Art. List'!I31:K41,2,FALSE),IF('Input Form'!P41='Input Form'!$AF$4,'Input Form'!E41/VLOOKUP('Input Form'!O41,'Art. List'!$I$5:$K$15,3,FALSE),0)),$AH$15))),0),0)</f>
        <v>0</v>
      </c>
      <c r="S41" s="146"/>
      <c r="T41" s="150"/>
      <c r="U41" s="154" t="b">
        <v>1</v>
      </c>
    </row>
    <row r="42" spans="1:21" ht="15" hidden="1" customHeight="1" x14ac:dyDescent="0.25">
      <c r="B42" s="118" t="str">
        <f>IF('Project Information'!D58=0,"",'Project Information'!D58)</f>
        <v/>
      </c>
      <c r="C42" s="79"/>
      <c r="D42" s="77"/>
      <c r="E42" s="78"/>
      <c r="F42" s="66"/>
      <c r="G42" s="66"/>
      <c r="H42" s="67"/>
      <c r="I42" s="67"/>
      <c r="J42" s="90">
        <f t="shared" si="1"/>
        <v>0</v>
      </c>
      <c r="K42" s="122"/>
      <c r="L42" s="122">
        <f t="shared" si="2"/>
        <v>0</v>
      </c>
      <c r="M42" s="91" t="str">
        <f t="shared" si="0"/>
        <v/>
      </c>
      <c r="N42" s="66"/>
      <c r="O42" s="140"/>
      <c r="P42" s="140"/>
      <c r="Q42" s="140"/>
      <c r="R42" s="146">
        <f>IFERROR(ROUNDUP(IF(Q42=$AF$6,1,IF(Q42=$AF$7,2,IF(Q42=$AF$8,IF(P42=$AF$3,E42/VLOOKUP(O42,'Art. List'!I32:K42,2,FALSE),IF('Input Form'!P42='Input Form'!$AF$4,'Input Form'!E42/VLOOKUP('Input Form'!O42,'Art. List'!$I$5:$K$15,3,FALSE),0)),$AH$15))),0),0)</f>
        <v>0</v>
      </c>
      <c r="S42" s="146"/>
      <c r="T42" s="149"/>
      <c r="U42" s="154" t="b">
        <v>0</v>
      </c>
    </row>
    <row r="43" spans="1:21" ht="15" hidden="1" customHeight="1" x14ac:dyDescent="0.25">
      <c r="A43" t="s">
        <v>448</v>
      </c>
      <c r="B43" s="118" t="str">
        <f>IF('Project Information'!D59=0,"",'Project Information'!D59)</f>
        <v/>
      </c>
      <c r="C43" s="79"/>
      <c r="D43" s="77"/>
      <c r="E43" s="78"/>
      <c r="F43" s="66"/>
      <c r="G43" s="66"/>
      <c r="H43" s="67"/>
      <c r="I43" s="67"/>
      <c r="J43" s="90">
        <f t="shared" si="1"/>
        <v>0</v>
      </c>
      <c r="K43" s="122"/>
      <c r="L43" s="122">
        <f t="shared" si="2"/>
        <v>0</v>
      </c>
      <c r="M43" s="91" t="str">
        <f t="shared" si="0"/>
        <v/>
      </c>
      <c r="N43" s="66"/>
      <c r="O43" s="140"/>
      <c r="P43" s="140"/>
      <c r="Q43" s="140"/>
      <c r="R43" s="146">
        <f>IFERROR(ROUNDUP(IF(Q43=$AF$6,1,IF(Q43=$AF$7,2,IF(Q43=$AF$8,IF(P43=$AF$3,E43/VLOOKUP(O43,'Art. List'!I33:K43,2,FALSE),IF('Input Form'!P43='Input Form'!$AF$4,'Input Form'!E43/VLOOKUP('Input Form'!O43,'Art. List'!$I$5:$K$15,3,FALSE),0)),$AH$15))),0),0)</f>
        <v>0</v>
      </c>
      <c r="S43" s="146"/>
      <c r="T43" s="149"/>
      <c r="U43" s="154" t="b">
        <v>0</v>
      </c>
    </row>
    <row r="44" spans="1:21" ht="15" hidden="1" customHeight="1" x14ac:dyDescent="0.25">
      <c r="B44" s="118" t="str">
        <f>IF('Project Information'!D60=0,"",'Project Information'!D60)</f>
        <v/>
      </c>
      <c r="C44" s="79"/>
      <c r="D44" s="77"/>
      <c r="E44" s="78"/>
      <c r="F44" s="66"/>
      <c r="G44" s="66"/>
      <c r="H44" s="67"/>
      <c r="I44" s="67"/>
      <c r="J44" s="90">
        <f t="shared" si="1"/>
        <v>0</v>
      </c>
      <c r="K44" s="122"/>
      <c r="L44" s="122">
        <f t="shared" si="2"/>
        <v>0</v>
      </c>
      <c r="M44" s="91" t="str">
        <f t="shared" si="0"/>
        <v/>
      </c>
      <c r="N44" s="66"/>
      <c r="O44" s="140"/>
      <c r="P44" s="140"/>
      <c r="Q44" s="140"/>
      <c r="R44" s="146">
        <f>IFERROR(ROUNDUP(IF(Q44=$AF$6,1,IF(Q44=$AF$7,2,IF(Q44=$AF$8,IF(P44=$AF$3,E44/VLOOKUP(O44,'Art. List'!I34:K44,2,FALSE),IF('Input Form'!P44='Input Form'!$AF$4,'Input Form'!E44/VLOOKUP('Input Form'!O44,'Art. List'!$I$5:$K$15,3,FALSE),0)),$AH$15))),0),0)</f>
        <v>0</v>
      </c>
      <c r="S44" s="146"/>
      <c r="T44" s="150"/>
      <c r="U44" s="154" t="b">
        <v>1</v>
      </c>
    </row>
    <row r="45" spans="1:21" ht="15" hidden="1" customHeight="1" x14ac:dyDescent="0.25">
      <c r="B45" s="118" t="str">
        <f>IF('Project Information'!D61=0,"",'Project Information'!D61)</f>
        <v/>
      </c>
      <c r="C45" s="79"/>
      <c r="D45" s="77"/>
      <c r="E45" s="78"/>
      <c r="F45" s="66"/>
      <c r="G45" s="66"/>
      <c r="H45" s="67"/>
      <c r="I45" s="67"/>
      <c r="J45" s="90">
        <f t="shared" si="1"/>
        <v>0</v>
      </c>
      <c r="K45" s="122"/>
      <c r="L45" s="122">
        <f t="shared" si="2"/>
        <v>0</v>
      </c>
      <c r="M45" s="91" t="str">
        <f t="shared" si="0"/>
        <v/>
      </c>
      <c r="N45" s="66"/>
      <c r="O45" s="140"/>
      <c r="P45" s="140"/>
      <c r="Q45" s="140"/>
      <c r="R45" s="146">
        <f>IFERROR(ROUNDUP(IF(Q45=$AF$6,1,IF(Q45=$AF$7,2,IF(Q45=$AF$8,IF(P45=$AF$3,E45/VLOOKUP(O45,'Art. List'!I35:K45,2,FALSE),IF('Input Form'!P45='Input Form'!$AF$4,'Input Form'!E45/VLOOKUP('Input Form'!O45,'Art. List'!$I$5:$K$15,3,FALSE),0)),$AH$15))),0),0)</f>
        <v>0</v>
      </c>
      <c r="S45" s="146"/>
      <c r="T45" s="150"/>
      <c r="U45" s="154" t="b">
        <v>1</v>
      </c>
    </row>
    <row r="46" spans="1:21" ht="15" hidden="1" customHeight="1" x14ac:dyDescent="0.25">
      <c r="B46" s="118" t="str">
        <f>IF('Project Information'!D62=0,"",'Project Information'!D62)</f>
        <v/>
      </c>
      <c r="C46" s="79"/>
      <c r="D46" s="77"/>
      <c r="E46" s="78"/>
      <c r="F46" s="66"/>
      <c r="G46" s="66"/>
      <c r="H46" s="67"/>
      <c r="I46" s="67"/>
      <c r="J46" s="90">
        <f t="shared" si="1"/>
        <v>0</v>
      </c>
      <c r="K46" s="122"/>
      <c r="L46" s="122">
        <f t="shared" si="2"/>
        <v>0</v>
      </c>
      <c r="M46" s="91" t="str">
        <f t="shared" si="0"/>
        <v/>
      </c>
      <c r="N46" s="66"/>
      <c r="O46" s="140"/>
      <c r="P46" s="140"/>
      <c r="Q46" s="140"/>
      <c r="R46" s="146">
        <f>IFERROR(ROUNDUP(IF(Q46=$AF$6,1,IF(Q46=$AF$7,2,IF(Q46=$AF$8,IF(P46=$AF$3,E46/VLOOKUP(O46,'Art. List'!I36:K46,2,FALSE),IF('Input Form'!P46='Input Form'!$AF$4,'Input Form'!E46/VLOOKUP('Input Form'!O46,'Art. List'!$I$5:$K$15,3,FALSE),0)),$AH$15))),0),0)</f>
        <v>0</v>
      </c>
      <c r="S46" s="146"/>
      <c r="T46" s="150"/>
      <c r="U46" s="154" t="b">
        <v>1</v>
      </c>
    </row>
    <row r="47" spans="1:21" ht="15" hidden="1" customHeight="1" x14ac:dyDescent="0.25">
      <c r="B47" s="118" t="str">
        <f>IF('Project Information'!D63=0,"",'Project Information'!D63)</f>
        <v/>
      </c>
      <c r="C47" s="79"/>
      <c r="D47" s="77"/>
      <c r="E47" s="78"/>
      <c r="F47" s="66"/>
      <c r="G47" s="66"/>
      <c r="H47" s="67"/>
      <c r="I47" s="67"/>
      <c r="J47" s="90">
        <f t="shared" ref="J47:J78" si="3">ROUNDUP(IF(I47=$AH$6,E47/1.5,IF(I47=$AH$7,E47/3,IF(I47=$AH$8,E47/4.5,IF(I47=$AH$9,K47,0)))),)</f>
        <v>0</v>
      </c>
      <c r="K47" s="122"/>
      <c r="L47" s="122">
        <f t="shared" si="2"/>
        <v>0</v>
      </c>
      <c r="M47" s="91" t="str">
        <f t="shared" si="0"/>
        <v/>
      </c>
      <c r="N47" s="66"/>
      <c r="O47" s="140"/>
      <c r="P47" s="140"/>
      <c r="Q47" s="140"/>
      <c r="R47" s="146">
        <f>IFERROR(ROUNDUP(IF(Q47=$AF$6,1,IF(Q47=$AF$7,2,IF(Q47=$AF$8,IF(P47=$AF$3,E47/VLOOKUP(O47,'Art. List'!I37:K47,2,FALSE),IF('Input Form'!P47='Input Form'!$AF$4,'Input Form'!E47/VLOOKUP('Input Form'!O47,'Art. List'!$I$5:$K$15,3,FALSE),0)),$AH$15))),0),0)</f>
        <v>0</v>
      </c>
      <c r="S47" s="146"/>
      <c r="T47" s="150"/>
      <c r="U47" s="154" t="b">
        <v>1</v>
      </c>
    </row>
    <row r="48" spans="1:21" ht="15" hidden="1" customHeight="1" x14ac:dyDescent="0.25">
      <c r="B48" s="118" t="str">
        <f>IF('Project Information'!D64=0,"",'Project Information'!D64)</f>
        <v/>
      </c>
      <c r="C48" s="79"/>
      <c r="D48" s="77"/>
      <c r="E48" s="78"/>
      <c r="F48" s="66"/>
      <c r="G48" s="66"/>
      <c r="H48" s="67"/>
      <c r="I48" s="67"/>
      <c r="J48" s="90">
        <f t="shared" si="3"/>
        <v>0</v>
      </c>
      <c r="K48" s="122"/>
      <c r="L48" s="122">
        <f t="shared" si="2"/>
        <v>0</v>
      </c>
      <c r="M48" s="91" t="str">
        <f t="shared" si="0"/>
        <v/>
      </c>
      <c r="N48" s="66"/>
      <c r="O48" s="140"/>
      <c r="P48" s="140"/>
      <c r="Q48" s="140"/>
      <c r="R48" s="146">
        <f>IFERROR(ROUNDUP(IF(Q48=$AF$6,1,IF(Q48=$AF$7,2,IF(Q48=$AF$8,IF(P48=$AF$3,E48/VLOOKUP(O48,'Art. List'!I38:K48,2,FALSE),IF('Input Form'!P48='Input Form'!$AF$4,'Input Form'!E48/VLOOKUP('Input Form'!O48,'Art. List'!$I$5:$K$15,3,FALSE),0)),$AH$15))),0),0)</f>
        <v>0</v>
      </c>
      <c r="S48" s="146"/>
      <c r="T48" s="149"/>
      <c r="U48" s="154" t="b">
        <v>0</v>
      </c>
    </row>
    <row r="49" spans="2:21" ht="15" hidden="1" customHeight="1" x14ac:dyDescent="0.25">
      <c r="B49" s="118" t="str">
        <f>IF('Project Information'!D65=0,"",'Project Information'!D65)</f>
        <v/>
      </c>
      <c r="C49" s="79"/>
      <c r="D49" s="77"/>
      <c r="E49" s="78"/>
      <c r="F49" s="66"/>
      <c r="G49" s="66"/>
      <c r="H49" s="67"/>
      <c r="I49" s="67"/>
      <c r="J49" s="90">
        <f t="shared" si="3"/>
        <v>0</v>
      </c>
      <c r="K49" s="122"/>
      <c r="L49" s="122">
        <f t="shared" si="2"/>
        <v>0</v>
      </c>
      <c r="M49" s="91" t="str">
        <f t="shared" si="0"/>
        <v/>
      </c>
      <c r="N49" s="66"/>
      <c r="O49" s="140"/>
      <c r="P49" s="140"/>
      <c r="Q49" s="140"/>
      <c r="R49" s="146">
        <f>IFERROR(ROUNDUP(IF(Q49=$AF$6,1,IF(Q49=$AF$7,2,IF(Q49=$AF$8,IF(P49=$AF$3,E49/VLOOKUP(O49,'Art. List'!I39:K49,2,FALSE),IF('Input Form'!P49='Input Form'!$AF$4,'Input Form'!E49/VLOOKUP('Input Form'!O49,'Art. List'!$I$5:$K$15,3,FALSE),0)),$AH$15))),0),0)</f>
        <v>0</v>
      </c>
      <c r="S49" s="146"/>
      <c r="T49" s="150"/>
      <c r="U49" s="154" t="b">
        <v>1</v>
      </c>
    </row>
    <row r="50" spans="2:21" ht="15" hidden="1" customHeight="1" x14ac:dyDescent="0.25">
      <c r="B50" s="118" t="str">
        <f>IF('Project Information'!D66=0,"",'Project Information'!D66)</f>
        <v/>
      </c>
      <c r="C50" s="79"/>
      <c r="D50" s="77"/>
      <c r="E50" s="78"/>
      <c r="F50" s="66"/>
      <c r="G50" s="66"/>
      <c r="H50" s="67"/>
      <c r="I50" s="67"/>
      <c r="J50" s="90">
        <f t="shared" si="3"/>
        <v>0</v>
      </c>
      <c r="K50" s="122"/>
      <c r="L50" s="122">
        <f t="shared" si="2"/>
        <v>0</v>
      </c>
      <c r="M50" s="91" t="str">
        <f t="shared" si="0"/>
        <v/>
      </c>
      <c r="N50" s="66"/>
      <c r="O50" s="140"/>
      <c r="P50" s="140"/>
      <c r="Q50" s="140"/>
      <c r="R50" s="146">
        <f>IFERROR(ROUNDUP(IF(Q50=$AF$6,1,IF(Q50=$AF$7,2,IF(Q50=$AF$8,IF(P50=$AF$3,E50/VLOOKUP(O50,'Art. List'!I40:K50,2,FALSE),IF('Input Form'!P50='Input Form'!$AF$4,'Input Form'!E50/VLOOKUP('Input Form'!O50,'Art. List'!$I$5:$K$15,3,FALSE),0)),$AH$15))),0),0)</f>
        <v>0</v>
      </c>
      <c r="S50" s="146"/>
      <c r="T50" s="150"/>
      <c r="U50" s="154" t="b">
        <v>1</v>
      </c>
    </row>
    <row r="51" spans="2:21" ht="15" hidden="1" customHeight="1" x14ac:dyDescent="0.25">
      <c r="B51" s="118" t="str">
        <f>IF('Project Information'!D67=0,"",'Project Information'!D67)</f>
        <v/>
      </c>
      <c r="C51" s="79"/>
      <c r="D51" s="77"/>
      <c r="E51" s="78"/>
      <c r="F51" s="66"/>
      <c r="G51" s="66"/>
      <c r="H51" s="67"/>
      <c r="I51" s="67"/>
      <c r="J51" s="90">
        <f t="shared" si="3"/>
        <v>0</v>
      </c>
      <c r="K51" s="122"/>
      <c r="L51" s="122">
        <f t="shared" si="2"/>
        <v>0</v>
      </c>
      <c r="M51" s="91" t="str">
        <f t="shared" si="0"/>
        <v/>
      </c>
      <c r="N51" s="66"/>
      <c r="O51" s="140"/>
      <c r="P51" s="140"/>
      <c r="Q51" s="140"/>
      <c r="R51" s="146">
        <f>IFERROR(ROUNDUP(IF(Q51=$AF$6,1,IF(Q51=$AF$7,2,IF(Q51=$AF$8,IF(P51=$AF$3,E51/VLOOKUP(O51,'Art. List'!I41:K51,2,FALSE),IF('Input Form'!P51='Input Form'!$AF$4,'Input Form'!E51/VLOOKUP('Input Form'!O51,'Art. List'!$I$5:$K$15,3,FALSE),0)),$AH$15))),0),0)</f>
        <v>0</v>
      </c>
      <c r="S51" s="146"/>
      <c r="T51" s="149"/>
      <c r="U51" s="154" t="b">
        <v>0</v>
      </c>
    </row>
    <row r="52" spans="2:21" ht="15" hidden="1" customHeight="1" x14ac:dyDescent="0.25">
      <c r="B52" s="118" t="str">
        <f>IF('Project Information'!D68=0,"",'Project Information'!D68)</f>
        <v/>
      </c>
      <c r="C52" s="79"/>
      <c r="D52" s="77"/>
      <c r="E52" s="78"/>
      <c r="F52" s="66"/>
      <c r="G52" s="66"/>
      <c r="H52" s="67"/>
      <c r="I52" s="67"/>
      <c r="J52" s="90">
        <f t="shared" si="3"/>
        <v>0</v>
      </c>
      <c r="K52" s="122"/>
      <c r="L52" s="122">
        <f t="shared" si="2"/>
        <v>0</v>
      </c>
      <c r="M52" s="91" t="str">
        <f t="shared" si="0"/>
        <v/>
      </c>
      <c r="N52" s="66"/>
      <c r="O52" s="140"/>
      <c r="P52" s="140"/>
      <c r="Q52" s="140"/>
      <c r="R52" s="146">
        <f>IFERROR(ROUNDUP(IF(Q52=$AF$6,1,IF(Q52=$AF$7,2,IF(Q52=$AF$8,IF(P52=$AF$3,E52/VLOOKUP(O52,'Art. List'!I42:K52,2,FALSE),IF('Input Form'!P52='Input Form'!$AF$4,'Input Form'!E52/VLOOKUP('Input Form'!O52,'Art. List'!$I$5:$K$15,3,FALSE),0)),$AH$15))),0),0)</f>
        <v>0</v>
      </c>
      <c r="S52" s="146"/>
      <c r="T52" s="150"/>
      <c r="U52" s="154" t="b">
        <v>1</v>
      </c>
    </row>
    <row r="53" spans="2:21" ht="15" hidden="1" customHeight="1" x14ac:dyDescent="0.25">
      <c r="B53" s="118" t="str">
        <f>IF('Project Information'!D69=0,"",'Project Information'!D69)</f>
        <v/>
      </c>
      <c r="C53" s="79"/>
      <c r="D53" s="77"/>
      <c r="E53" s="78"/>
      <c r="F53" s="66"/>
      <c r="G53" s="66"/>
      <c r="H53" s="67"/>
      <c r="I53" s="67"/>
      <c r="J53" s="90">
        <f t="shared" si="3"/>
        <v>0</v>
      </c>
      <c r="K53" s="122"/>
      <c r="L53" s="122">
        <f t="shared" si="2"/>
        <v>0</v>
      </c>
      <c r="M53" s="91" t="str">
        <f t="shared" si="0"/>
        <v/>
      </c>
      <c r="N53" s="66"/>
      <c r="O53" s="140"/>
      <c r="P53" s="140"/>
      <c r="Q53" s="140"/>
      <c r="R53" s="146">
        <f>IFERROR(ROUNDUP(IF(Q53=$AF$6,1,IF(Q53=$AF$7,2,IF(Q53=$AF$8,IF(P53=$AF$3,E53/VLOOKUP(O53,'Art. List'!I43:K53,2,FALSE),IF('Input Form'!P53='Input Form'!$AF$4,'Input Form'!E53/VLOOKUP('Input Form'!O53,'Art. List'!$I$5:$K$15,3,FALSE),0)),$AH$15))),0),0)</f>
        <v>0</v>
      </c>
      <c r="S53" s="146"/>
      <c r="T53" s="150"/>
      <c r="U53" s="154" t="b">
        <v>1</v>
      </c>
    </row>
    <row r="54" spans="2:21" ht="15" hidden="1" customHeight="1" x14ac:dyDescent="0.25">
      <c r="B54" s="118" t="str">
        <f>IF('Project Information'!D70=0,"",'Project Information'!D70)</f>
        <v/>
      </c>
      <c r="C54" s="79"/>
      <c r="D54" s="77"/>
      <c r="E54" s="78"/>
      <c r="F54" s="66"/>
      <c r="G54" s="66"/>
      <c r="H54" s="67"/>
      <c r="I54" s="67"/>
      <c r="J54" s="90">
        <f t="shared" si="3"/>
        <v>0</v>
      </c>
      <c r="K54" s="122"/>
      <c r="L54" s="122">
        <f t="shared" si="2"/>
        <v>0</v>
      </c>
      <c r="M54" s="91" t="str">
        <f t="shared" si="0"/>
        <v/>
      </c>
      <c r="N54" s="66"/>
      <c r="O54" s="140"/>
      <c r="P54" s="140"/>
      <c r="Q54" s="140"/>
      <c r="R54" s="146">
        <f>IFERROR(ROUNDUP(IF(Q54=$AF$6,1,IF(Q54=$AF$7,2,IF(Q54=$AF$8,IF(P54=$AF$3,E54/VLOOKUP(O54,'Art. List'!I44:K54,2,FALSE),IF('Input Form'!P54='Input Form'!$AF$4,'Input Form'!E54/VLOOKUP('Input Form'!O54,'Art. List'!$I$5:$K$15,3,FALSE),0)),$AH$15))),0),0)</f>
        <v>0</v>
      </c>
      <c r="S54" s="146"/>
      <c r="T54" s="150"/>
      <c r="U54" s="154" t="b">
        <v>1</v>
      </c>
    </row>
    <row r="55" spans="2:21" ht="15" hidden="1" customHeight="1" x14ac:dyDescent="0.25">
      <c r="B55" s="118" t="str">
        <f>IF('Project Information'!D71=0,"",'Project Information'!D71)</f>
        <v/>
      </c>
      <c r="C55" s="79"/>
      <c r="D55" s="77"/>
      <c r="E55" s="78"/>
      <c r="F55" s="66"/>
      <c r="G55" s="66"/>
      <c r="H55" s="67"/>
      <c r="I55" s="67"/>
      <c r="J55" s="90">
        <f t="shared" si="3"/>
        <v>0</v>
      </c>
      <c r="K55" s="122"/>
      <c r="L55" s="122">
        <f t="shared" si="2"/>
        <v>0</v>
      </c>
      <c r="M55" s="91" t="str">
        <f t="shared" si="0"/>
        <v/>
      </c>
      <c r="N55" s="66"/>
      <c r="O55" s="140"/>
      <c r="P55" s="140"/>
      <c r="Q55" s="140"/>
      <c r="R55" s="146">
        <f>IFERROR(ROUNDUP(IF(Q55=$AF$6,1,IF(Q55=$AF$7,2,IF(Q55=$AF$8,IF(P55=$AF$3,E55/VLOOKUP(O55,'Art. List'!I45:K55,2,FALSE),IF('Input Form'!P55='Input Form'!$AF$4,'Input Form'!E55/VLOOKUP('Input Form'!O55,'Art. List'!$I$5:$K$15,3,FALSE),0)),$AH$15))),0),0)</f>
        <v>0</v>
      </c>
      <c r="S55" s="146"/>
      <c r="T55" s="149"/>
      <c r="U55" s="154"/>
    </row>
    <row r="56" spans="2:21" ht="15" hidden="1" customHeight="1" x14ac:dyDescent="0.25">
      <c r="B56" s="118" t="str">
        <f>IF('Project Information'!D72=0,"",'Project Information'!D72)</f>
        <v/>
      </c>
      <c r="C56" s="79"/>
      <c r="D56" s="77"/>
      <c r="E56" s="78"/>
      <c r="F56" s="66"/>
      <c r="G56" s="66"/>
      <c r="H56" s="67"/>
      <c r="I56" s="67"/>
      <c r="J56" s="90">
        <f t="shared" si="3"/>
        <v>0</v>
      </c>
      <c r="K56" s="122"/>
      <c r="L56" s="122">
        <f t="shared" si="2"/>
        <v>0</v>
      </c>
      <c r="M56" s="91" t="str">
        <f t="shared" si="0"/>
        <v/>
      </c>
      <c r="N56" s="66"/>
      <c r="O56" s="140"/>
      <c r="P56" s="145"/>
      <c r="Q56" s="140"/>
      <c r="R56" s="146">
        <f>IFERROR(ROUNDUP(IF(Q56=$AF$6,1,IF(Q56=$AF$7,2,IF(Q56=$AF$8,IF(P56=$AF$3,E56/VLOOKUP(O56,'Art. List'!I46:K56,2,FALSE),IF('Input Form'!P56='Input Form'!$AF$4,'Input Form'!E56/VLOOKUP('Input Form'!O56,'Art. List'!$I$5:$K$15,3,FALSE),0)),$AH$15))),0),0)</f>
        <v>0</v>
      </c>
      <c r="S56" s="146"/>
      <c r="T56" s="149"/>
      <c r="U56" s="154"/>
    </row>
    <row r="57" spans="2:21" ht="15" hidden="1" customHeight="1" x14ac:dyDescent="0.25">
      <c r="B57" s="118" t="str">
        <f>IF('Project Information'!D73=0,"",'Project Information'!D73)</f>
        <v/>
      </c>
      <c r="C57" s="79"/>
      <c r="D57" s="77"/>
      <c r="E57" s="78"/>
      <c r="F57" s="66"/>
      <c r="G57" s="66"/>
      <c r="H57" s="67"/>
      <c r="I57" s="67"/>
      <c r="J57" s="90">
        <f t="shared" si="3"/>
        <v>0</v>
      </c>
      <c r="K57" s="122"/>
      <c r="L57" s="122">
        <f t="shared" si="2"/>
        <v>0</v>
      </c>
      <c r="M57" s="91" t="str">
        <f t="shared" si="0"/>
        <v/>
      </c>
      <c r="N57" s="66"/>
      <c r="O57" s="140"/>
      <c r="P57" s="140"/>
      <c r="Q57" s="140"/>
      <c r="R57" s="146">
        <f>IFERROR(ROUNDUP(IF(Q57=$AF$6,1,IF(Q57=$AF$7,2,IF(Q57=$AF$8,IF(P57=$AF$3,E57/VLOOKUP(O57,'Art. List'!I47:K57,2,FALSE),IF('Input Form'!P57='Input Form'!$AF$4,'Input Form'!E57/VLOOKUP('Input Form'!O57,'Art. List'!$I$5:$K$15,3,FALSE),0)),$AH$15))),0),0)</f>
        <v>0</v>
      </c>
      <c r="S57" s="146"/>
      <c r="T57" s="149"/>
      <c r="U57" s="154"/>
    </row>
    <row r="58" spans="2:21" ht="15" hidden="1" customHeight="1" x14ac:dyDescent="0.25">
      <c r="B58" s="118" t="str">
        <f>IF('Project Information'!D74=0,"",'Project Information'!D74)</f>
        <v/>
      </c>
      <c r="C58" s="79"/>
      <c r="D58" s="77"/>
      <c r="E58" s="78"/>
      <c r="F58" s="66"/>
      <c r="G58" s="66"/>
      <c r="H58" s="67"/>
      <c r="I58" s="67"/>
      <c r="J58" s="90">
        <f t="shared" si="3"/>
        <v>0</v>
      </c>
      <c r="K58" s="122"/>
      <c r="L58" s="122">
        <f t="shared" si="2"/>
        <v>0</v>
      </c>
      <c r="M58" s="91" t="str">
        <f t="shared" si="0"/>
        <v/>
      </c>
      <c r="N58" s="66"/>
      <c r="O58" s="140"/>
      <c r="P58" s="145"/>
      <c r="Q58" s="140"/>
      <c r="R58" s="146">
        <f>IFERROR(ROUNDUP(IF(Q58=$AF$6,1,IF(Q58=$AF$7,2,IF(Q58=$AF$8,IF(P58=$AF$3,E58/VLOOKUP(O58,'Art. List'!I48:K58,2,FALSE),IF('Input Form'!P58='Input Form'!$AF$4,'Input Form'!E58/VLOOKUP('Input Form'!O58,'Art. List'!$I$5:$K$15,3,FALSE),0)),$AH$15))),0),0)</f>
        <v>0</v>
      </c>
      <c r="S58" s="146"/>
      <c r="T58" s="149"/>
      <c r="U58" s="154"/>
    </row>
    <row r="59" spans="2:21" ht="15" hidden="1" customHeight="1" x14ac:dyDescent="0.25">
      <c r="B59" s="118" t="str">
        <f>IF('Project Information'!D75=0,"",'Project Information'!D75)</f>
        <v/>
      </c>
      <c r="C59" s="79"/>
      <c r="D59" s="77"/>
      <c r="E59" s="78"/>
      <c r="F59" s="66"/>
      <c r="G59" s="66"/>
      <c r="H59" s="67"/>
      <c r="I59" s="67"/>
      <c r="J59" s="90">
        <f t="shared" si="3"/>
        <v>0</v>
      </c>
      <c r="K59" s="122"/>
      <c r="L59" s="122">
        <f t="shared" si="2"/>
        <v>0</v>
      </c>
      <c r="M59" s="91" t="str">
        <f t="shared" si="0"/>
        <v/>
      </c>
      <c r="N59" s="66"/>
      <c r="O59" s="140"/>
      <c r="P59" s="140"/>
      <c r="Q59" s="140"/>
      <c r="R59" s="146">
        <f>IFERROR(ROUNDUP(IF(Q59=$AF$6,1,IF(Q59=$AF$7,2,IF(Q59=$AF$8,IF(P59=$AF$3,E59/VLOOKUP(O59,'Art. List'!I49:K59,2,FALSE),IF('Input Form'!P59='Input Form'!$AF$4,'Input Form'!E59/VLOOKUP('Input Form'!O59,'Art. List'!$I$5:$K$15,3,FALSE),0)),$AH$15))),0),0)</f>
        <v>0</v>
      </c>
      <c r="S59" s="146"/>
      <c r="T59" s="149"/>
      <c r="U59" s="154"/>
    </row>
    <row r="60" spans="2:21" ht="15" hidden="1" customHeight="1" x14ac:dyDescent="0.25">
      <c r="B60" s="118" t="str">
        <f>IF('Project Information'!D76=0,"",'Project Information'!D76)</f>
        <v/>
      </c>
      <c r="C60" s="79"/>
      <c r="D60" s="77"/>
      <c r="E60" s="78"/>
      <c r="F60" s="66"/>
      <c r="G60" s="66"/>
      <c r="H60" s="67"/>
      <c r="I60" s="67"/>
      <c r="J60" s="90">
        <f t="shared" si="3"/>
        <v>0</v>
      </c>
      <c r="K60" s="122"/>
      <c r="L60" s="122">
        <f t="shared" si="2"/>
        <v>0</v>
      </c>
      <c r="M60" s="91" t="str">
        <f t="shared" si="0"/>
        <v/>
      </c>
      <c r="N60" s="66"/>
      <c r="O60" s="140"/>
      <c r="P60" s="140"/>
      <c r="Q60" s="140"/>
      <c r="R60" s="146">
        <f>IFERROR(ROUNDUP(IF(Q60=$AF$6,1,IF(Q60=$AF$7,2,IF(Q60=$AF$8,IF(P60=$AF$3,E60/VLOOKUP(O60,'Art. List'!I50:K60,2,FALSE),IF('Input Form'!P60='Input Form'!$AF$4,'Input Form'!E60/VLOOKUP('Input Form'!O60,'Art. List'!$I$5:$K$15,3,FALSE),0)),$AH$15))),0),0)</f>
        <v>0</v>
      </c>
      <c r="S60" s="146"/>
      <c r="T60" s="149"/>
      <c r="U60" s="154"/>
    </row>
    <row r="61" spans="2:21" ht="15" hidden="1" customHeight="1" x14ac:dyDescent="0.25">
      <c r="B61" s="118" t="str">
        <f>IF('Project Information'!D77=0,"",'Project Information'!D77)</f>
        <v/>
      </c>
      <c r="C61" s="79"/>
      <c r="D61" s="77"/>
      <c r="E61" s="78"/>
      <c r="F61" s="66"/>
      <c r="G61" s="66"/>
      <c r="H61" s="67"/>
      <c r="I61" s="67"/>
      <c r="J61" s="90">
        <f t="shared" si="3"/>
        <v>0</v>
      </c>
      <c r="K61" s="122"/>
      <c r="L61" s="122">
        <f t="shared" si="2"/>
        <v>0</v>
      </c>
      <c r="M61" s="91" t="str">
        <f t="shared" si="0"/>
        <v/>
      </c>
      <c r="N61" s="66"/>
      <c r="O61" s="140"/>
      <c r="P61" s="140"/>
      <c r="Q61" s="140"/>
      <c r="R61" s="146">
        <f>IFERROR(ROUNDUP(IF(Q61=$AF$6,1,IF(Q61=$AF$7,2,IF(Q61=$AF$8,IF(P61=$AF$3,E61/VLOOKUP(O61,'Art. List'!I51:K61,2,FALSE),IF('Input Form'!P61='Input Form'!$AF$4,'Input Form'!E61/VLOOKUP('Input Form'!O61,'Art. List'!$I$5:$K$15,3,FALSE),0)),$AH$15))),0),0)</f>
        <v>0</v>
      </c>
      <c r="S61" s="146"/>
      <c r="T61" s="149"/>
      <c r="U61" s="154"/>
    </row>
    <row r="62" spans="2:21" ht="15" hidden="1" customHeight="1" x14ac:dyDescent="0.25">
      <c r="B62" s="118" t="str">
        <f>IF('Project Information'!D78=0,"",'Project Information'!D78)</f>
        <v/>
      </c>
      <c r="C62" s="79"/>
      <c r="D62" s="77"/>
      <c r="E62" s="78"/>
      <c r="F62" s="66"/>
      <c r="G62" s="66"/>
      <c r="H62" s="67"/>
      <c r="I62" s="67"/>
      <c r="J62" s="90">
        <f t="shared" si="3"/>
        <v>0</v>
      </c>
      <c r="K62" s="122"/>
      <c r="L62" s="122">
        <f t="shared" si="2"/>
        <v>0</v>
      </c>
      <c r="M62" s="91" t="str">
        <f t="shared" si="0"/>
        <v/>
      </c>
      <c r="N62" s="66"/>
      <c r="O62" s="140"/>
      <c r="P62" s="140"/>
      <c r="Q62" s="140"/>
      <c r="R62" s="146">
        <f>IFERROR(ROUNDUP(IF(Q62=$AF$6,1,IF(Q62=$AF$7,2,IF(Q62=$AF$8,IF(P62=$AF$3,E62/VLOOKUP(O62,'Art. List'!I52:K62,2,FALSE),IF('Input Form'!P62='Input Form'!$AF$4,'Input Form'!E62/VLOOKUP('Input Form'!O62,'Art. List'!$I$5:$K$15,3,FALSE),0)),$AH$15))),0),0)</f>
        <v>0</v>
      </c>
      <c r="S62" s="146"/>
      <c r="T62" s="149"/>
      <c r="U62" s="154"/>
    </row>
    <row r="63" spans="2:21" ht="15" hidden="1" customHeight="1" x14ac:dyDescent="0.25">
      <c r="B63" s="118" t="str">
        <f>IF('Project Information'!D79=0,"",'Project Information'!D79)</f>
        <v/>
      </c>
      <c r="C63" s="79"/>
      <c r="D63" s="77"/>
      <c r="E63" s="78"/>
      <c r="F63" s="66"/>
      <c r="G63" s="66"/>
      <c r="H63" s="67"/>
      <c r="I63" s="67"/>
      <c r="J63" s="90">
        <f t="shared" si="3"/>
        <v>0</v>
      </c>
      <c r="K63" s="122"/>
      <c r="L63" s="122">
        <f t="shared" si="2"/>
        <v>0</v>
      </c>
      <c r="M63" s="91" t="str">
        <f t="shared" si="0"/>
        <v/>
      </c>
      <c r="N63" s="66"/>
      <c r="O63" s="140"/>
      <c r="P63" s="140"/>
      <c r="Q63" s="140"/>
      <c r="R63" s="146">
        <f>IFERROR(ROUNDUP(IF(Q63=$AF$6,1,IF(Q63=$AF$7,2,IF(Q63=$AF$8,IF(P63=$AF$3,E63/VLOOKUP(O63,'Art. List'!I53:K63,2,FALSE),IF('Input Form'!P63='Input Form'!$AF$4,'Input Form'!E63/VLOOKUP('Input Form'!O63,'Art. List'!$I$5:$K$15,3,FALSE),0)),$AH$15))),0),0)</f>
        <v>0</v>
      </c>
      <c r="S63" s="146"/>
      <c r="T63" s="149"/>
      <c r="U63" s="154"/>
    </row>
    <row r="64" spans="2:21" ht="15" hidden="1" customHeight="1" x14ac:dyDescent="0.25">
      <c r="B64" s="118" t="str">
        <f>IF('Project Information'!D80=0,"",'Project Information'!D80)</f>
        <v/>
      </c>
      <c r="C64" s="79"/>
      <c r="D64" s="77"/>
      <c r="E64" s="78"/>
      <c r="F64" s="66"/>
      <c r="G64" s="66"/>
      <c r="H64" s="67"/>
      <c r="I64" s="67"/>
      <c r="J64" s="90">
        <f t="shared" si="3"/>
        <v>0</v>
      </c>
      <c r="K64" s="122"/>
      <c r="L64" s="122">
        <f t="shared" si="2"/>
        <v>0</v>
      </c>
      <c r="M64" s="91" t="str">
        <f t="shared" si="0"/>
        <v/>
      </c>
      <c r="N64" s="66"/>
      <c r="O64" s="140"/>
      <c r="P64" s="140"/>
      <c r="Q64" s="140"/>
      <c r="R64" s="146">
        <f>IFERROR(ROUNDUP(IF(Q64=$AF$6,1,IF(Q64=$AF$7,2,IF(Q64=$AF$8,IF(P64=$AF$3,E64/VLOOKUP(O64,'Art. List'!I54:K64,2,FALSE),IF('Input Form'!P64='Input Form'!$AF$4,'Input Form'!E64/VLOOKUP('Input Form'!O64,'Art. List'!$I$5:$K$15,3,FALSE),0)),$AH$15))),0),0)</f>
        <v>0</v>
      </c>
      <c r="S64" s="146"/>
      <c r="T64" s="149"/>
      <c r="U64" s="154"/>
    </row>
    <row r="65" spans="2:21" ht="15" hidden="1" customHeight="1" x14ac:dyDescent="0.25">
      <c r="B65" s="118" t="str">
        <f>IF('Project Information'!D81=0,"",'Project Information'!D81)</f>
        <v/>
      </c>
      <c r="C65" s="79"/>
      <c r="D65" s="77"/>
      <c r="E65" s="78"/>
      <c r="F65" s="66"/>
      <c r="G65" s="66"/>
      <c r="H65" s="67"/>
      <c r="I65" s="67"/>
      <c r="J65" s="90">
        <f t="shared" si="3"/>
        <v>0</v>
      </c>
      <c r="K65" s="122"/>
      <c r="L65" s="122">
        <f t="shared" si="2"/>
        <v>0</v>
      </c>
      <c r="M65" s="91" t="str">
        <f t="shared" si="0"/>
        <v/>
      </c>
      <c r="N65" s="66"/>
      <c r="O65" s="140"/>
      <c r="P65" s="140"/>
      <c r="Q65" s="140"/>
      <c r="R65" s="146">
        <f>IFERROR(ROUNDUP(IF(Q65=$AF$6,1,IF(Q65=$AF$7,2,IF(Q65=$AF$8,IF(P65=$AF$3,E65/VLOOKUP(O65,'Art. List'!I55:K65,2,FALSE),IF('Input Form'!P65='Input Form'!$AF$4,'Input Form'!E65/VLOOKUP('Input Form'!O65,'Art. List'!$I$5:$K$15,3,FALSE),0)),$AH$15))),0),0)</f>
        <v>0</v>
      </c>
      <c r="S65" s="146"/>
      <c r="T65" s="149"/>
      <c r="U65" s="154"/>
    </row>
    <row r="66" spans="2:21" ht="15" hidden="1" customHeight="1" x14ac:dyDescent="0.25">
      <c r="B66" s="118" t="str">
        <f>IF('Project Information'!D82=0,"",'Project Information'!D82)</f>
        <v/>
      </c>
      <c r="C66" s="79"/>
      <c r="D66" s="77"/>
      <c r="E66" s="78"/>
      <c r="F66" s="66"/>
      <c r="G66" s="66"/>
      <c r="H66" s="67"/>
      <c r="I66" s="67"/>
      <c r="J66" s="90">
        <f t="shared" si="3"/>
        <v>0</v>
      </c>
      <c r="K66" s="122"/>
      <c r="L66" s="122">
        <f t="shared" si="2"/>
        <v>0</v>
      </c>
      <c r="M66" s="91" t="str">
        <f t="shared" si="0"/>
        <v/>
      </c>
      <c r="N66" s="66"/>
      <c r="O66" s="140"/>
      <c r="P66" s="140"/>
      <c r="Q66" s="140"/>
      <c r="R66" s="146">
        <f>IFERROR(ROUNDUP(IF(Q66=$AF$6,1,IF(Q66=$AF$7,2,IF(Q66=$AF$8,IF(P66=$AF$3,E66/VLOOKUP(O66,'Art. List'!I56:K66,2,FALSE),IF('Input Form'!P66='Input Form'!$AF$4,'Input Form'!E66/VLOOKUP('Input Form'!O66,'Art. List'!$I$5:$K$15,3,FALSE),0)),$AH$15))),0),0)</f>
        <v>0</v>
      </c>
      <c r="S66" s="146"/>
      <c r="T66" s="149"/>
      <c r="U66" s="154"/>
    </row>
    <row r="67" spans="2:21" ht="15" hidden="1" customHeight="1" x14ac:dyDescent="0.25">
      <c r="B67" s="118" t="str">
        <f>IF('Project Information'!D83=0,"",'Project Information'!D83)</f>
        <v/>
      </c>
      <c r="C67" s="79"/>
      <c r="D67" s="77"/>
      <c r="E67" s="78"/>
      <c r="F67" s="66"/>
      <c r="G67" s="66"/>
      <c r="H67" s="67"/>
      <c r="I67" s="67"/>
      <c r="J67" s="90">
        <f t="shared" si="3"/>
        <v>0</v>
      </c>
      <c r="K67" s="122"/>
      <c r="L67" s="122">
        <f t="shared" si="2"/>
        <v>0</v>
      </c>
      <c r="M67" s="91" t="str">
        <f t="shared" si="0"/>
        <v/>
      </c>
      <c r="N67" s="66"/>
      <c r="O67" s="140"/>
      <c r="P67" s="140"/>
      <c r="Q67" s="140"/>
      <c r="R67" s="146">
        <f>IFERROR(ROUNDUP(IF(Q67=$AF$6,1,IF(Q67=$AF$7,2,IF(Q67=$AF$8,IF(P67=$AF$3,E67/VLOOKUP(O67,'Art. List'!I57:K67,2,FALSE),IF('Input Form'!P67='Input Form'!$AF$4,'Input Form'!E67/VLOOKUP('Input Form'!O67,'Art. List'!$I$5:$K$15,3,FALSE),0)),$AH$15))),0),0)</f>
        <v>0</v>
      </c>
      <c r="S67" s="146"/>
      <c r="T67" s="149"/>
      <c r="U67" s="154"/>
    </row>
    <row r="68" spans="2:21" ht="15" hidden="1" customHeight="1" x14ac:dyDescent="0.25">
      <c r="B68" s="118" t="str">
        <f>IF('Project Information'!D84=0,"",'Project Information'!D84)</f>
        <v/>
      </c>
      <c r="C68" s="79"/>
      <c r="D68" s="77"/>
      <c r="E68" s="78"/>
      <c r="F68" s="66"/>
      <c r="G68" s="66"/>
      <c r="H68" s="67"/>
      <c r="I68" s="67"/>
      <c r="J68" s="90">
        <f t="shared" si="3"/>
        <v>0</v>
      </c>
      <c r="K68" s="122"/>
      <c r="L68" s="122">
        <f t="shared" si="2"/>
        <v>0</v>
      </c>
      <c r="M68" s="91" t="str">
        <f t="shared" si="0"/>
        <v/>
      </c>
      <c r="N68" s="66"/>
      <c r="O68" s="140"/>
      <c r="P68" s="140"/>
      <c r="Q68" s="140"/>
      <c r="R68" s="146">
        <f>IFERROR(ROUNDUP(IF(Q68=$AF$6,1,IF(Q68=$AF$7,2,IF(Q68=$AF$8,IF(P68=$AF$3,E68/VLOOKUP(O68,'Art. List'!I58:K68,2,FALSE),IF('Input Form'!P68='Input Form'!$AF$4,'Input Form'!E68/VLOOKUP('Input Form'!O68,'Art. List'!$I$5:$K$15,3,FALSE),0)),$AH$15))),0),0)</f>
        <v>0</v>
      </c>
      <c r="S68" s="146"/>
      <c r="T68" s="149"/>
      <c r="U68" s="154"/>
    </row>
    <row r="69" spans="2:21" ht="15" hidden="1" customHeight="1" x14ac:dyDescent="0.25">
      <c r="B69" s="118" t="str">
        <f>IF('Project Information'!D85=0,"",'Project Information'!D85)</f>
        <v/>
      </c>
      <c r="C69" s="79"/>
      <c r="D69" s="77"/>
      <c r="E69" s="78"/>
      <c r="F69" s="66"/>
      <c r="G69" s="66"/>
      <c r="H69" s="67"/>
      <c r="I69" s="67"/>
      <c r="J69" s="90">
        <f t="shared" si="3"/>
        <v>0</v>
      </c>
      <c r="K69" s="122"/>
      <c r="L69" s="122">
        <f t="shared" si="2"/>
        <v>0</v>
      </c>
      <c r="M69" s="91" t="str">
        <f t="shared" si="0"/>
        <v/>
      </c>
      <c r="N69" s="66"/>
      <c r="O69" s="140"/>
      <c r="P69" s="140"/>
      <c r="Q69" s="140"/>
      <c r="R69" s="146">
        <f>IFERROR(ROUNDUP(IF(Q69=$AF$6,1,IF(Q69=$AF$7,2,IF(Q69=$AF$8,IF(P69=$AF$3,E69/VLOOKUP(O69,'Art. List'!I59:K69,2,FALSE),IF('Input Form'!P69='Input Form'!$AF$4,'Input Form'!E69/VLOOKUP('Input Form'!O69,'Art. List'!$I$5:$K$15,3,FALSE),0)),$AH$15))),0),0)</f>
        <v>0</v>
      </c>
      <c r="S69" s="146"/>
      <c r="T69" s="149"/>
      <c r="U69" s="154"/>
    </row>
    <row r="70" spans="2:21" ht="15" hidden="1" customHeight="1" x14ac:dyDescent="0.25">
      <c r="B70" s="118" t="str">
        <f>IF('Project Information'!D86=0,"",'Project Information'!D86)</f>
        <v/>
      </c>
      <c r="C70" s="79"/>
      <c r="D70" s="77"/>
      <c r="E70" s="78"/>
      <c r="F70" s="66"/>
      <c r="G70" s="66"/>
      <c r="H70" s="67"/>
      <c r="I70" s="67"/>
      <c r="J70" s="90">
        <f t="shared" si="3"/>
        <v>0</v>
      </c>
      <c r="K70" s="122"/>
      <c r="L70" s="122">
        <f t="shared" si="2"/>
        <v>0</v>
      </c>
      <c r="M70" s="91" t="str">
        <f t="shared" si="0"/>
        <v/>
      </c>
      <c r="N70" s="66"/>
      <c r="O70" s="140"/>
      <c r="P70" s="140"/>
      <c r="Q70" s="140"/>
      <c r="R70" s="146">
        <f>IFERROR(ROUNDUP(IF(Q70=$AF$6,1,IF(Q70=$AF$7,2,IF(Q70=$AF$8,IF(P70=$AF$3,E70/VLOOKUP(O70,'Art. List'!I60:K70,2,FALSE),IF('Input Form'!P70='Input Form'!$AF$4,'Input Form'!E70/VLOOKUP('Input Form'!O70,'Art. List'!$I$5:$K$15,3,FALSE),0)),$AH$15))),0),0)</f>
        <v>0</v>
      </c>
      <c r="S70" s="146"/>
      <c r="T70" s="149"/>
      <c r="U70" s="154"/>
    </row>
    <row r="71" spans="2:21" ht="15" hidden="1" customHeight="1" x14ac:dyDescent="0.25">
      <c r="B71" s="118" t="str">
        <f>IF('Project Information'!D87=0,"",'Project Information'!D87)</f>
        <v/>
      </c>
      <c r="C71" s="79"/>
      <c r="D71" s="77"/>
      <c r="E71" s="78"/>
      <c r="F71" s="66"/>
      <c r="G71" s="66"/>
      <c r="H71" s="67"/>
      <c r="I71" s="67"/>
      <c r="J71" s="90">
        <f t="shared" si="3"/>
        <v>0</v>
      </c>
      <c r="K71" s="122"/>
      <c r="L71" s="122">
        <f t="shared" si="2"/>
        <v>0</v>
      </c>
      <c r="M71" s="91" t="str">
        <f t="shared" si="0"/>
        <v/>
      </c>
      <c r="N71" s="66"/>
      <c r="O71" s="140"/>
      <c r="P71" s="140"/>
      <c r="Q71" s="140"/>
      <c r="R71" s="146">
        <f>IFERROR(ROUNDUP(IF(Q71=$AF$6,1,IF(Q71=$AF$7,2,IF(Q71=$AF$8,IF(P71=$AF$3,E71/VLOOKUP(O71,'Art. List'!I61:K71,2,FALSE),IF('Input Form'!P71='Input Form'!$AF$4,'Input Form'!E71/VLOOKUP('Input Form'!O71,'Art. List'!$I$5:$K$15,3,FALSE),0)),$AH$15))),0),0)</f>
        <v>0</v>
      </c>
      <c r="S71" s="146"/>
      <c r="T71" s="149"/>
      <c r="U71" s="154"/>
    </row>
    <row r="72" spans="2:21" ht="15" hidden="1" customHeight="1" x14ac:dyDescent="0.25">
      <c r="B72" s="118" t="str">
        <f>IF('Project Information'!D88=0,"",'Project Information'!D88)</f>
        <v/>
      </c>
      <c r="C72" s="79"/>
      <c r="D72" s="77"/>
      <c r="E72" s="78"/>
      <c r="F72" s="66"/>
      <c r="G72" s="66"/>
      <c r="H72" s="67"/>
      <c r="I72" s="67"/>
      <c r="J72" s="90">
        <f t="shared" si="3"/>
        <v>0</v>
      </c>
      <c r="K72" s="122"/>
      <c r="L72" s="122">
        <f t="shared" si="2"/>
        <v>0</v>
      </c>
      <c r="M72" s="91" t="str">
        <f t="shared" si="0"/>
        <v/>
      </c>
      <c r="N72" s="66"/>
      <c r="O72" s="140"/>
      <c r="P72" s="140"/>
      <c r="Q72" s="140"/>
      <c r="R72" s="146">
        <f>IFERROR(ROUNDUP(IF(Q72=$AF$6,1,IF(Q72=$AF$7,2,IF(Q72=$AF$8,IF(P72=$AF$3,E72/VLOOKUP(O72,'Art. List'!I62:K72,2,FALSE),IF('Input Form'!P72='Input Form'!$AF$4,'Input Form'!E72/VLOOKUP('Input Form'!O72,'Art. List'!$I$5:$K$15,3,FALSE),0)),$AH$15))),0),0)</f>
        <v>0</v>
      </c>
      <c r="S72" s="146"/>
      <c r="T72" s="149"/>
      <c r="U72" s="154"/>
    </row>
    <row r="73" spans="2:21" ht="15" hidden="1" customHeight="1" x14ac:dyDescent="0.25">
      <c r="B73" s="118" t="str">
        <f>IF('Project Information'!D89=0,"",'Project Information'!D89)</f>
        <v/>
      </c>
      <c r="C73" s="79"/>
      <c r="D73" s="77"/>
      <c r="E73" s="78"/>
      <c r="F73" s="66"/>
      <c r="G73" s="66"/>
      <c r="H73" s="67"/>
      <c r="I73" s="67"/>
      <c r="J73" s="90">
        <f t="shared" si="3"/>
        <v>0</v>
      </c>
      <c r="K73" s="122"/>
      <c r="L73" s="122">
        <f t="shared" si="2"/>
        <v>0</v>
      </c>
      <c r="M73" s="91" t="str">
        <f t="shared" si="0"/>
        <v/>
      </c>
      <c r="N73" s="66"/>
      <c r="O73" s="140"/>
      <c r="P73" s="140"/>
      <c r="Q73" s="140"/>
      <c r="R73" s="146">
        <f>IFERROR(ROUNDUP(IF(Q73=$AF$6,1,IF(Q73=$AF$7,2,IF(Q73=$AF$8,IF(P73=$AF$3,E73/VLOOKUP(O73,'Art. List'!I63:K73,2,FALSE),IF('Input Form'!P73='Input Form'!$AF$4,'Input Form'!E73/VLOOKUP('Input Form'!O73,'Art. List'!$I$5:$K$15,3,FALSE),0)),$AH$15))),0),0)</f>
        <v>0</v>
      </c>
      <c r="S73" s="146"/>
      <c r="T73" s="149"/>
      <c r="U73" s="154"/>
    </row>
    <row r="74" spans="2:21" ht="15" hidden="1" customHeight="1" x14ac:dyDescent="0.25">
      <c r="B74" s="118" t="str">
        <f>IF('Project Information'!D90=0,"",'Project Information'!D90)</f>
        <v/>
      </c>
      <c r="C74" s="79"/>
      <c r="D74" s="77"/>
      <c r="E74" s="78"/>
      <c r="F74" s="66"/>
      <c r="G74" s="66"/>
      <c r="H74" s="67"/>
      <c r="I74" s="67"/>
      <c r="J74" s="90">
        <f t="shared" si="3"/>
        <v>0</v>
      </c>
      <c r="K74" s="122"/>
      <c r="L74" s="122">
        <f t="shared" si="2"/>
        <v>0</v>
      </c>
      <c r="M74" s="91" t="str">
        <f t="shared" si="0"/>
        <v/>
      </c>
      <c r="N74" s="66"/>
      <c r="O74" s="140"/>
      <c r="P74" s="140"/>
      <c r="Q74" s="140"/>
      <c r="R74" s="146">
        <f>IFERROR(ROUNDUP(IF(Q74=$AF$6,1,IF(Q74=$AF$7,2,IF(Q74=$AF$8,IF(P74=$AF$3,E74/VLOOKUP(O74,'Art. List'!I64:K74,2,FALSE),IF('Input Form'!P74='Input Form'!$AF$4,'Input Form'!E74/VLOOKUP('Input Form'!O74,'Art. List'!$I$5:$K$15,3,FALSE),0)),$AH$15))),0),0)</f>
        <v>0</v>
      </c>
      <c r="S74" s="146"/>
      <c r="T74" s="149"/>
      <c r="U74" s="154"/>
    </row>
    <row r="75" spans="2:21" ht="15" hidden="1" customHeight="1" x14ac:dyDescent="0.25">
      <c r="B75" s="118" t="str">
        <f>IF('Project Information'!D91=0,"",'Project Information'!D91)</f>
        <v/>
      </c>
      <c r="C75" s="79"/>
      <c r="D75" s="77"/>
      <c r="E75" s="78"/>
      <c r="F75" s="66"/>
      <c r="G75" s="66"/>
      <c r="H75" s="67"/>
      <c r="I75" s="67"/>
      <c r="J75" s="90">
        <f t="shared" si="3"/>
        <v>0</v>
      </c>
      <c r="K75" s="122"/>
      <c r="L75" s="122">
        <f t="shared" si="2"/>
        <v>0</v>
      </c>
      <c r="M75" s="91" t="str">
        <f t="shared" si="0"/>
        <v/>
      </c>
      <c r="N75" s="66"/>
      <c r="O75" s="140"/>
      <c r="P75" s="140"/>
      <c r="Q75" s="140"/>
      <c r="R75" s="146">
        <f>IFERROR(ROUNDUP(IF(Q75=$AF$6,1,IF(Q75=$AF$7,2,IF(Q75=$AF$8,IF(P75=$AF$3,E75/VLOOKUP(O75,'Art. List'!I65:K75,2,FALSE),IF('Input Form'!P75='Input Form'!$AF$4,'Input Form'!E75/VLOOKUP('Input Form'!O75,'Art. List'!$I$5:$K$15,3,FALSE),0)),$AH$15))),0),0)</f>
        <v>0</v>
      </c>
      <c r="S75" s="146"/>
      <c r="T75" s="149"/>
      <c r="U75" s="154"/>
    </row>
    <row r="76" spans="2:21" ht="15" hidden="1" customHeight="1" x14ac:dyDescent="0.25">
      <c r="B76" s="118" t="str">
        <f>IF('Project Information'!D92=0,"",'Project Information'!D92)</f>
        <v/>
      </c>
      <c r="C76" s="79"/>
      <c r="D76" s="77"/>
      <c r="E76" s="78"/>
      <c r="F76" s="66"/>
      <c r="G76" s="66"/>
      <c r="H76" s="67"/>
      <c r="I76" s="67"/>
      <c r="J76" s="90">
        <f t="shared" si="3"/>
        <v>0</v>
      </c>
      <c r="K76" s="122"/>
      <c r="L76" s="122">
        <f t="shared" si="2"/>
        <v>0</v>
      </c>
      <c r="M76" s="91" t="str">
        <f t="shared" si="0"/>
        <v/>
      </c>
      <c r="N76" s="66"/>
      <c r="O76" s="140"/>
      <c r="P76" s="140"/>
      <c r="Q76" s="140"/>
      <c r="R76" s="146">
        <f>IFERROR(ROUNDUP(IF(Q76=$AF$6,1,IF(Q76=$AF$7,2,IF(Q76=$AF$8,IF(P76=$AF$3,E76/VLOOKUP(O76,'Art. List'!I66:K76,2,FALSE),IF('Input Form'!P76='Input Form'!$AF$4,'Input Form'!E76/VLOOKUP('Input Form'!O76,'Art. List'!$I$5:$K$15,3,FALSE),0)),$AH$15))),0),0)</f>
        <v>0</v>
      </c>
      <c r="S76" s="146"/>
      <c r="T76" s="149"/>
      <c r="U76" s="154"/>
    </row>
    <row r="77" spans="2:21" ht="15" hidden="1" customHeight="1" x14ac:dyDescent="0.25">
      <c r="B77" s="118" t="str">
        <f>IF('Project Information'!D93=0,"",'Project Information'!D93)</f>
        <v/>
      </c>
      <c r="C77" s="79"/>
      <c r="D77" s="77"/>
      <c r="E77" s="78"/>
      <c r="F77" s="66"/>
      <c r="G77" s="66"/>
      <c r="H77" s="67"/>
      <c r="I77" s="67"/>
      <c r="J77" s="90">
        <f t="shared" si="3"/>
        <v>0</v>
      </c>
      <c r="K77" s="122"/>
      <c r="L77" s="122">
        <f t="shared" si="2"/>
        <v>0</v>
      </c>
      <c r="M77" s="91" t="str">
        <f t="shared" si="0"/>
        <v/>
      </c>
      <c r="N77" s="66"/>
      <c r="O77" s="140"/>
      <c r="P77" s="140"/>
      <c r="Q77" s="140"/>
      <c r="R77" s="146">
        <f>IFERROR(ROUNDUP(IF(Q77=$AF$6,1,IF(Q77=$AF$7,2,IF(Q77=$AF$8,IF(P77=$AF$3,E77/VLOOKUP(O77,'Art. List'!I67:K77,2,FALSE),IF('Input Form'!P77='Input Form'!$AF$4,'Input Form'!E77/VLOOKUP('Input Form'!O77,'Art. List'!$I$5:$K$15,3,FALSE),0)),$AH$15))),0),0)</f>
        <v>0</v>
      </c>
      <c r="S77" s="146"/>
      <c r="T77" s="149"/>
      <c r="U77" s="154"/>
    </row>
    <row r="78" spans="2:21" ht="15" hidden="1" customHeight="1" x14ac:dyDescent="0.25">
      <c r="B78" s="118" t="str">
        <f>IF('Project Information'!D94=0,"",'Project Information'!D94)</f>
        <v/>
      </c>
      <c r="C78" s="79"/>
      <c r="D78" s="77"/>
      <c r="E78" s="78"/>
      <c r="F78" s="66"/>
      <c r="G78" s="66"/>
      <c r="H78" s="67"/>
      <c r="I78" s="67"/>
      <c r="J78" s="90">
        <f t="shared" si="3"/>
        <v>0</v>
      </c>
      <c r="K78" s="122"/>
      <c r="L78" s="122">
        <f t="shared" si="2"/>
        <v>0</v>
      </c>
      <c r="M78" s="91" t="str">
        <f t="shared" si="0"/>
        <v/>
      </c>
      <c r="N78" s="66"/>
      <c r="O78" s="140"/>
      <c r="P78" s="140"/>
      <c r="Q78" s="140"/>
      <c r="R78" s="146">
        <f>IFERROR(ROUNDUP(IF(Q78=$AF$6,1,IF(Q78=$AF$7,2,IF(Q78=$AF$8,IF(P78=$AF$3,E78/VLOOKUP(O78,'Art. List'!I68:K78,2,FALSE),IF('Input Form'!P78='Input Form'!$AF$4,'Input Form'!E78/VLOOKUP('Input Form'!O78,'Art. List'!$I$5:$K$15,3,FALSE),0)),$AH$15))),0),0)</f>
        <v>0</v>
      </c>
      <c r="S78" s="146"/>
      <c r="T78" s="149"/>
      <c r="U78" s="154"/>
    </row>
    <row r="79" spans="2:21" ht="15" hidden="1" customHeight="1" x14ac:dyDescent="0.25">
      <c r="B79" s="118" t="str">
        <f>IF('Project Information'!D95=0,"",'Project Information'!D95)</f>
        <v/>
      </c>
      <c r="C79" s="79"/>
      <c r="D79" s="77"/>
      <c r="E79" s="78"/>
      <c r="F79" s="66"/>
      <c r="G79" s="66"/>
      <c r="H79" s="67"/>
      <c r="I79" s="67"/>
      <c r="J79" s="90">
        <f t="shared" ref="J79:J110" si="4">ROUNDUP(IF(I79=$AH$6,E79/1.5,IF(I79=$AH$7,E79/3,IF(I79=$AH$8,E79/4.5,IF(I79=$AH$9,K79,0)))),)</f>
        <v>0</v>
      </c>
      <c r="K79" s="122"/>
      <c r="L79" s="122">
        <f t="shared" si="2"/>
        <v>0</v>
      </c>
      <c r="M79" s="91" t="str">
        <f t="shared" si="0"/>
        <v/>
      </c>
      <c r="N79" s="66"/>
      <c r="O79" s="140"/>
      <c r="P79" s="140"/>
      <c r="Q79" s="140"/>
      <c r="R79" s="146">
        <f>IFERROR(ROUNDUP(IF(Q79=$AF$6,1,IF(Q79=$AF$7,2,IF(Q79=$AF$8,IF(P79=$AF$3,E79/VLOOKUP(O79,'Art. List'!I69:K79,2,FALSE),IF('Input Form'!P79='Input Form'!$AF$4,'Input Form'!E79/VLOOKUP('Input Form'!O79,'Art. List'!$I$5:$K$15,3,FALSE),0)),$AH$15))),0),0)</f>
        <v>0</v>
      </c>
      <c r="S79" s="146"/>
      <c r="T79" s="149"/>
      <c r="U79" s="154"/>
    </row>
    <row r="80" spans="2:21" ht="15" hidden="1" customHeight="1" x14ac:dyDescent="0.25">
      <c r="B80" s="118" t="str">
        <f>IF('Project Information'!D96=0,"",'Project Information'!D96)</f>
        <v/>
      </c>
      <c r="C80" s="79"/>
      <c r="D80" s="77"/>
      <c r="E80" s="78"/>
      <c r="F80" s="66"/>
      <c r="G80" s="66"/>
      <c r="H80" s="67"/>
      <c r="I80" s="67"/>
      <c r="J80" s="90">
        <f t="shared" si="4"/>
        <v>0</v>
      </c>
      <c r="K80" s="122"/>
      <c r="L80" s="122">
        <f t="shared" si="2"/>
        <v>0</v>
      </c>
      <c r="M80" s="91" t="str">
        <f t="shared" ref="M80:M114" si="5">IF(ISBLANK(I80),"",IF(I80=$AH$7,IF(RIGHT(E80/3-TRUNC(E80/3),1)="5",$AH$13,$AH$14),IF(I80=$AH$8,IF(RIGHT(E80/4.5-TRUNC(E80/4.5),1)="3",$AH$13,$AH$14),IF(I80=$AH$6,$AH$13,$AH$15))))</f>
        <v/>
      </c>
      <c r="N80" s="66"/>
      <c r="O80" s="140"/>
      <c r="P80" s="140"/>
      <c r="Q80" s="140"/>
      <c r="R80" s="146">
        <f>IFERROR(ROUNDUP(IF(Q80=$AF$6,1,IF(Q80=$AF$7,2,IF(Q80=$AF$8,IF(P80=$AF$3,E80/VLOOKUP(O80,'Art. List'!I70:K80,2,FALSE),IF('Input Form'!P80='Input Form'!$AF$4,'Input Form'!E80/VLOOKUP('Input Form'!O80,'Art. List'!$I$5:$K$15,3,FALSE),0)),$AH$15))),0),0)</f>
        <v>0</v>
      </c>
      <c r="S80" s="146"/>
      <c r="T80" s="149"/>
      <c r="U80" s="154"/>
    </row>
    <row r="81" spans="2:21" ht="15" hidden="1" customHeight="1" x14ac:dyDescent="0.25">
      <c r="B81" s="118" t="str">
        <f>IF('Project Information'!D97=0,"",'Project Information'!D97)</f>
        <v/>
      </c>
      <c r="C81" s="79"/>
      <c r="D81" s="77"/>
      <c r="E81" s="78"/>
      <c r="F81" s="66"/>
      <c r="G81" s="66"/>
      <c r="H81" s="67"/>
      <c r="I81" s="67"/>
      <c r="J81" s="90">
        <f t="shared" si="4"/>
        <v>0</v>
      </c>
      <c r="K81" s="122"/>
      <c r="L81" s="122">
        <f t="shared" ref="L81:L114" si="6">E81/1.5-J81</f>
        <v>0</v>
      </c>
      <c r="M81" s="91" t="str">
        <f t="shared" si="5"/>
        <v/>
      </c>
      <c r="N81" s="66"/>
      <c r="O81" s="140"/>
      <c r="P81" s="140"/>
      <c r="Q81" s="140"/>
      <c r="R81" s="146">
        <f>IFERROR(ROUNDUP(IF(Q81=$AF$6,1,IF(Q81=$AF$7,2,IF(Q81=$AF$8,IF(P81=$AF$3,E81/VLOOKUP(O81,'Art. List'!I71:K81,2,FALSE),IF('Input Form'!P81='Input Form'!$AF$4,'Input Form'!E81/VLOOKUP('Input Form'!O81,'Art. List'!$I$5:$K$15,3,FALSE),0)),$AH$15))),0),0)</f>
        <v>0</v>
      </c>
      <c r="S81" s="146"/>
      <c r="T81" s="149"/>
      <c r="U81" s="154"/>
    </row>
    <row r="82" spans="2:21" ht="15" hidden="1" customHeight="1" x14ac:dyDescent="0.25">
      <c r="B82" s="118" t="str">
        <f>IF('Project Information'!D98=0,"",'Project Information'!D98)</f>
        <v/>
      </c>
      <c r="C82" s="79"/>
      <c r="D82" s="77"/>
      <c r="E82" s="78"/>
      <c r="F82" s="66"/>
      <c r="G82" s="66"/>
      <c r="H82" s="67"/>
      <c r="I82" s="67"/>
      <c r="J82" s="90">
        <f t="shared" si="4"/>
        <v>0</v>
      </c>
      <c r="K82" s="122"/>
      <c r="L82" s="122">
        <f t="shared" si="6"/>
        <v>0</v>
      </c>
      <c r="M82" s="91" t="str">
        <f t="shared" si="5"/>
        <v/>
      </c>
      <c r="N82" s="66"/>
      <c r="O82" s="140"/>
      <c r="P82" s="140"/>
      <c r="Q82" s="140"/>
      <c r="R82" s="146">
        <f>IFERROR(ROUNDUP(IF(Q82=$AF$6,1,IF(Q82=$AF$7,2,IF(Q82=$AF$8,IF(P82=$AF$3,E82/VLOOKUP(O82,'Art. List'!I72:K82,2,FALSE),IF('Input Form'!P82='Input Form'!$AF$4,'Input Form'!E82/VLOOKUP('Input Form'!O82,'Art. List'!$I$5:$K$15,3,FALSE),0)),$AH$15))),0),0)</f>
        <v>0</v>
      </c>
      <c r="S82" s="146"/>
      <c r="T82" s="149"/>
      <c r="U82" s="154"/>
    </row>
    <row r="83" spans="2:21" ht="15" hidden="1" customHeight="1" x14ac:dyDescent="0.25">
      <c r="B83" s="118" t="str">
        <f>IF('Project Information'!D99=0,"",'Project Information'!D99)</f>
        <v/>
      </c>
      <c r="C83" s="79"/>
      <c r="D83" s="77"/>
      <c r="E83" s="78"/>
      <c r="F83" s="66"/>
      <c r="G83" s="66"/>
      <c r="H83" s="67"/>
      <c r="I83" s="67"/>
      <c r="J83" s="90">
        <f t="shared" si="4"/>
        <v>0</v>
      </c>
      <c r="K83" s="122"/>
      <c r="L83" s="122">
        <f t="shared" si="6"/>
        <v>0</v>
      </c>
      <c r="M83" s="91" t="str">
        <f t="shared" si="5"/>
        <v/>
      </c>
      <c r="N83" s="66"/>
      <c r="O83" s="140"/>
      <c r="P83" s="140"/>
      <c r="Q83" s="140"/>
      <c r="R83" s="146">
        <f>IFERROR(ROUNDUP(IF(Q83=$AF$6,1,IF(Q83=$AF$7,2,IF(Q83=$AF$8,IF(P83=$AF$3,E83/VLOOKUP(O83,'Art. List'!I73:K83,2,FALSE),IF('Input Form'!P83='Input Form'!$AF$4,'Input Form'!E83/VLOOKUP('Input Form'!O83,'Art. List'!$I$5:$K$15,3,FALSE),0)),$AH$15))),0),0)</f>
        <v>0</v>
      </c>
      <c r="S83" s="146"/>
      <c r="T83" s="149"/>
      <c r="U83" s="154"/>
    </row>
    <row r="84" spans="2:21" ht="15" hidden="1" customHeight="1" x14ac:dyDescent="0.25">
      <c r="B84" s="118" t="str">
        <f>IF('Project Information'!D100=0,"",'Project Information'!D100)</f>
        <v/>
      </c>
      <c r="C84" s="79"/>
      <c r="D84" s="77"/>
      <c r="E84" s="78"/>
      <c r="F84" s="66"/>
      <c r="G84" s="66"/>
      <c r="H84" s="67"/>
      <c r="I84" s="67"/>
      <c r="J84" s="90">
        <f t="shared" si="4"/>
        <v>0</v>
      </c>
      <c r="K84" s="122"/>
      <c r="L84" s="122">
        <f t="shared" si="6"/>
        <v>0</v>
      </c>
      <c r="M84" s="91" t="str">
        <f t="shared" si="5"/>
        <v/>
      </c>
      <c r="N84" s="66"/>
      <c r="O84" s="140"/>
      <c r="P84" s="140"/>
      <c r="Q84" s="140"/>
      <c r="R84" s="146">
        <f>IFERROR(ROUNDUP(IF(Q84=$AF$6,1,IF(Q84=$AF$7,2,IF(Q84=$AF$8,IF(P84=$AF$3,E84/VLOOKUP(O84,'Art. List'!I74:K84,2,FALSE),IF('Input Form'!P84='Input Form'!$AF$4,'Input Form'!E84/VLOOKUP('Input Form'!O84,'Art. List'!$I$5:$K$15,3,FALSE),0)),$AH$15))),0),0)</f>
        <v>0</v>
      </c>
      <c r="S84" s="146"/>
      <c r="T84" s="149"/>
      <c r="U84" s="154"/>
    </row>
    <row r="85" spans="2:21" ht="15" hidden="1" customHeight="1" x14ac:dyDescent="0.25">
      <c r="B85" s="118" t="str">
        <f>IF('Project Information'!D101=0,"",'Project Information'!D101)</f>
        <v/>
      </c>
      <c r="C85" s="79"/>
      <c r="D85" s="77"/>
      <c r="E85" s="78"/>
      <c r="F85" s="66"/>
      <c r="G85" s="66"/>
      <c r="H85" s="67"/>
      <c r="I85" s="67"/>
      <c r="J85" s="90">
        <f t="shared" si="4"/>
        <v>0</v>
      </c>
      <c r="K85" s="122"/>
      <c r="L85" s="122">
        <f t="shared" si="6"/>
        <v>0</v>
      </c>
      <c r="M85" s="91" t="str">
        <f t="shared" si="5"/>
        <v/>
      </c>
      <c r="N85" s="66"/>
      <c r="O85" s="140"/>
      <c r="P85" s="140"/>
      <c r="Q85" s="140"/>
      <c r="R85" s="146">
        <f>IFERROR(ROUNDUP(IF(Q85=$AF$6,1,IF(Q85=$AF$7,2,IF(Q85=$AF$8,IF(P85=$AF$3,E85/VLOOKUP(O85,'Art. List'!I75:K85,2,FALSE),IF('Input Form'!P85='Input Form'!$AF$4,'Input Form'!E85/VLOOKUP('Input Form'!O85,'Art. List'!$I$5:$K$15,3,FALSE),0)),$AH$15))),0),0)</f>
        <v>0</v>
      </c>
      <c r="S85" s="146"/>
      <c r="T85" s="149"/>
      <c r="U85" s="154"/>
    </row>
    <row r="86" spans="2:21" ht="15" hidden="1" customHeight="1" x14ac:dyDescent="0.25">
      <c r="B86" s="118" t="str">
        <f>IF('Project Information'!D102=0,"",'Project Information'!D102)</f>
        <v/>
      </c>
      <c r="C86" s="79"/>
      <c r="D86" s="77"/>
      <c r="E86" s="78"/>
      <c r="F86" s="66"/>
      <c r="G86" s="66"/>
      <c r="H86" s="67"/>
      <c r="I86" s="67"/>
      <c r="J86" s="90">
        <f t="shared" si="4"/>
        <v>0</v>
      </c>
      <c r="K86" s="122"/>
      <c r="L86" s="122">
        <f t="shared" si="6"/>
        <v>0</v>
      </c>
      <c r="M86" s="91" t="str">
        <f t="shared" si="5"/>
        <v/>
      </c>
      <c r="N86" s="66"/>
      <c r="O86" s="140"/>
      <c r="P86" s="140"/>
      <c r="Q86" s="140"/>
      <c r="R86" s="146">
        <f>IFERROR(ROUNDUP(IF(Q86=$AF$6,1,IF(Q86=$AF$7,2,IF(Q86=$AF$8,IF(P86=$AF$3,E86/VLOOKUP(O86,'Art. List'!I76:K86,2,FALSE),IF('Input Form'!P86='Input Form'!$AF$4,'Input Form'!E86/VLOOKUP('Input Form'!O86,'Art. List'!$I$5:$K$15,3,FALSE),0)),$AH$15))),0),0)</f>
        <v>0</v>
      </c>
      <c r="S86" s="146"/>
      <c r="T86" s="149"/>
      <c r="U86" s="154"/>
    </row>
    <row r="87" spans="2:21" ht="15" hidden="1" customHeight="1" x14ac:dyDescent="0.25">
      <c r="B87" s="118" t="str">
        <f>IF('Project Information'!D103=0,"",'Project Information'!D103)</f>
        <v/>
      </c>
      <c r="C87" s="79"/>
      <c r="D87" s="77"/>
      <c r="E87" s="78"/>
      <c r="F87" s="66"/>
      <c r="G87" s="66"/>
      <c r="H87" s="67"/>
      <c r="I87" s="67"/>
      <c r="J87" s="90">
        <f t="shared" si="4"/>
        <v>0</v>
      </c>
      <c r="K87" s="122"/>
      <c r="L87" s="122">
        <f t="shared" si="6"/>
        <v>0</v>
      </c>
      <c r="M87" s="91" t="str">
        <f t="shared" si="5"/>
        <v/>
      </c>
      <c r="N87" s="66"/>
      <c r="O87" s="140"/>
      <c r="P87" s="140"/>
      <c r="Q87" s="140"/>
      <c r="R87" s="146">
        <f>IFERROR(ROUNDUP(IF(Q87=$AF$6,1,IF(Q87=$AF$7,2,IF(Q87=$AF$8,IF(P87=$AF$3,E87/VLOOKUP(O87,'Art. List'!I77:K87,2,FALSE),IF('Input Form'!P87='Input Form'!$AF$4,'Input Form'!E87/VLOOKUP('Input Form'!O87,'Art. List'!$I$5:$K$15,3,FALSE),0)),$AH$15))),0),0)</f>
        <v>0</v>
      </c>
      <c r="S87" s="146"/>
      <c r="T87" s="149"/>
      <c r="U87" s="154"/>
    </row>
    <row r="88" spans="2:21" ht="15" hidden="1" customHeight="1" x14ac:dyDescent="0.25">
      <c r="B88" s="118" t="str">
        <f>IF('Project Information'!D104=0,"",'Project Information'!D104)</f>
        <v/>
      </c>
      <c r="C88" s="79"/>
      <c r="D88" s="77"/>
      <c r="E88" s="78"/>
      <c r="F88" s="66"/>
      <c r="G88" s="66"/>
      <c r="H88" s="67"/>
      <c r="I88" s="67"/>
      <c r="J88" s="90">
        <f t="shared" si="4"/>
        <v>0</v>
      </c>
      <c r="K88" s="122"/>
      <c r="L88" s="122">
        <f t="shared" si="6"/>
        <v>0</v>
      </c>
      <c r="M88" s="91" t="str">
        <f t="shared" si="5"/>
        <v/>
      </c>
      <c r="N88" s="66"/>
      <c r="O88" s="140"/>
      <c r="P88" s="140"/>
      <c r="Q88" s="140"/>
      <c r="R88" s="146">
        <f>IFERROR(ROUNDUP(IF(Q88=$AF$6,1,IF(Q88=$AF$7,2,IF(Q88=$AF$8,IF(P88=$AF$3,E88/VLOOKUP(O88,'Art. List'!I78:K88,2,FALSE),IF('Input Form'!P88='Input Form'!$AF$4,'Input Form'!E88/VLOOKUP('Input Form'!O88,'Art. List'!$I$5:$K$15,3,FALSE),0)),$AH$15))),0),0)</f>
        <v>0</v>
      </c>
      <c r="S88" s="146"/>
      <c r="T88" s="149"/>
      <c r="U88" s="154"/>
    </row>
    <row r="89" spans="2:21" ht="15" hidden="1" customHeight="1" x14ac:dyDescent="0.25">
      <c r="B89" s="118" t="str">
        <f>IF('Project Information'!D105=0,"",'Project Information'!D105)</f>
        <v/>
      </c>
      <c r="C89" s="79"/>
      <c r="D89" s="77"/>
      <c r="E89" s="78"/>
      <c r="F89" s="66"/>
      <c r="G89" s="66"/>
      <c r="H89" s="67"/>
      <c r="I89" s="67"/>
      <c r="J89" s="90">
        <f t="shared" si="4"/>
        <v>0</v>
      </c>
      <c r="K89" s="122"/>
      <c r="L89" s="122">
        <f t="shared" si="6"/>
        <v>0</v>
      </c>
      <c r="M89" s="91" t="str">
        <f t="shared" si="5"/>
        <v/>
      </c>
      <c r="N89" s="66"/>
      <c r="O89" s="140"/>
      <c r="P89" s="140"/>
      <c r="Q89" s="140"/>
      <c r="R89" s="146">
        <f>IFERROR(ROUNDUP(IF(Q89=$AF$6,1,IF(Q89=$AF$7,2,IF(Q89=$AF$8,IF(P89=$AF$3,E89/VLOOKUP(O89,'Art. List'!I79:K89,2,FALSE),IF('Input Form'!P89='Input Form'!$AF$4,'Input Form'!E89/VLOOKUP('Input Form'!O89,'Art. List'!$I$5:$K$15,3,FALSE),0)),$AH$15))),0),0)</f>
        <v>0</v>
      </c>
      <c r="S89" s="146"/>
      <c r="T89" s="149"/>
      <c r="U89" s="154"/>
    </row>
    <row r="90" spans="2:21" ht="15" hidden="1" customHeight="1" x14ac:dyDescent="0.25">
      <c r="B90" s="118" t="str">
        <f>IF('Project Information'!D106=0,"",'Project Information'!D106)</f>
        <v/>
      </c>
      <c r="C90" s="79"/>
      <c r="D90" s="77"/>
      <c r="E90" s="78"/>
      <c r="F90" s="66"/>
      <c r="G90" s="66"/>
      <c r="H90" s="67"/>
      <c r="I90" s="67"/>
      <c r="J90" s="90">
        <f t="shared" si="4"/>
        <v>0</v>
      </c>
      <c r="K90" s="122"/>
      <c r="L90" s="122">
        <f t="shared" si="6"/>
        <v>0</v>
      </c>
      <c r="M90" s="91" t="str">
        <f t="shared" si="5"/>
        <v/>
      </c>
      <c r="N90" s="66"/>
      <c r="O90" s="140"/>
      <c r="P90" s="140"/>
      <c r="Q90" s="140"/>
      <c r="R90" s="146">
        <f>IFERROR(ROUNDUP(IF(Q90=$AF$6,1,IF(Q90=$AF$7,2,IF(Q90=$AF$8,IF(P90=$AF$3,E90/VLOOKUP(O90,'Art. List'!I80:K90,2,FALSE),IF('Input Form'!P90='Input Form'!$AF$4,'Input Form'!E90/VLOOKUP('Input Form'!O90,'Art. List'!$I$5:$K$15,3,FALSE),0)),$AH$15))),0),0)</f>
        <v>0</v>
      </c>
      <c r="S90" s="146"/>
      <c r="T90" s="149"/>
      <c r="U90" s="154"/>
    </row>
    <row r="91" spans="2:21" ht="15" hidden="1" customHeight="1" x14ac:dyDescent="0.25">
      <c r="B91" s="118" t="str">
        <f>IF('Project Information'!D107=0,"",'Project Information'!D107)</f>
        <v/>
      </c>
      <c r="C91" s="79"/>
      <c r="D91" s="77"/>
      <c r="E91" s="78"/>
      <c r="F91" s="66"/>
      <c r="G91" s="66"/>
      <c r="H91" s="67"/>
      <c r="I91" s="67"/>
      <c r="J91" s="90">
        <f t="shared" si="4"/>
        <v>0</v>
      </c>
      <c r="K91" s="122"/>
      <c r="L91" s="122">
        <f t="shared" si="6"/>
        <v>0</v>
      </c>
      <c r="M91" s="91" t="str">
        <f t="shared" si="5"/>
        <v/>
      </c>
      <c r="N91" s="66"/>
      <c r="O91" s="140"/>
      <c r="P91" s="140"/>
      <c r="Q91" s="140"/>
      <c r="R91" s="146">
        <f>IFERROR(ROUNDUP(IF(Q91=$AF$6,1,IF(Q91=$AF$7,2,IF(Q91=$AF$8,IF(P91=$AF$3,E91/VLOOKUP(O91,'Art. List'!I81:K91,2,FALSE),IF('Input Form'!P91='Input Form'!$AF$4,'Input Form'!E91/VLOOKUP('Input Form'!O91,'Art. List'!$I$5:$K$15,3,FALSE),0)),$AH$15))),0),0)</f>
        <v>0</v>
      </c>
      <c r="S91" s="146"/>
      <c r="T91" s="149"/>
      <c r="U91" s="154"/>
    </row>
    <row r="92" spans="2:21" ht="15" hidden="1" customHeight="1" x14ac:dyDescent="0.25">
      <c r="B92" s="118" t="str">
        <f>IF('Project Information'!D108=0,"",'Project Information'!D108)</f>
        <v/>
      </c>
      <c r="C92" s="79"/>
      <c r="D92" s="77"/>
      <c r="E92" s="78"/>
      <c r="F92" s="66"/>
      <c r="G92" s="66"/>
      <c r="H92" s="67"/>
      <c r="I92" s="67"/>
      <c r="J92" s="90">
        <f t="shared" si="4"/>
        <v>0</v>
      </c>
      <c r="K92" s="122"/>
      <c r="L92" s="122">
        <f t="shared" si="6"/>
        <v>0</v>
      </c>
      <c r="M92" s="91" t="str">
        <f t="shared" si="5"/>
        <v/>
      </c>
      <c r="N92" s="66"/>
      <c r="O92" s="140"/>
      <c r="P92" s="140"/>
      <c r="Q92" s="140"/>
      <c r="R92" s="146">
        <f>IFERROR(ROUNDUP(IF(Q92=$AF$6,1,IF(Q92=$AF$7,2,IF(Q92=$AF$8,IF(P92=$AF$3,E92/VLOOKUP(O92,'Art. List'!I82:K92,2,FALSE),IF('Input Form'!P92='Input Form'!$AF$4,'Input Form'!E92/VLOOKUP('Input Form'!O92,'Art. List'!$I$5:$K$15,3,FALSE),0)),$AH$15))),0),0)</f>
        <v>0</v>
      </c>
      <c r="S92" s="146"/>
      <c r="T92" s="149"/>
      <c r="U92" s="154"/>
    </row>
    <row r="93" spans="2:21" ht="15" hidden="1" customHeight="1" x14ac:dyDescent="0.25">
      <c r="B93" s="118" t="str">
        <f>IF('Project Information'!D109=0,"",'Project Information'!D109)</f>
        <v/>
      </c>
      <c r="C93" s="79"/>
      <c r="D93" s="77"/>
      <c r="E93" s="78"/>
      <c r="F93" s="66"/>
      <c r="G93" s="66"/>
      <c r="H93" s="67"/>
      <c r="I93" s="67"/>
      <c r="J93" s="90">
        <f t="shared" si="4"/>
        <v>0</v>
      </c>
      <c r="K93" s="122"/>
      <c r="L93" s="122">
        <f t="shared" si="6"/>
        <v>0</v>
      </c>
      <c r="M93" s="91" t="str">
        <f t="shared" si="5"/>
        <v/>
      </c>
      <c r="N93" s="66"/>
      <c r="O93" s="140"/>
      <c r="P93" s="140"/>
      <c r="Q93" s="140"/>
      <c r="R93" s="146">
        <f>IFERROR(ROUNDUP(IF(Q93=$AF$6,1,IF(Q93=$AF$7,2,IF(Q93=$AF$8,IF(P93=$AF$3,E93/VLOOKUP(O93,'Art. List'!I83:K93,2,FALSE),IF('Input Form'!P93='Input Form'!$AF$4,'Input Form'!E93/VLOOKUP('Input Form'!O93,'Art. List'!$I$5:$K$15,3,FALSE),0)),$AH$15))),0),0)</f>
        <v>0</v>
      </c>
      <c r="S93" s="146"/>
      <c r="T93" s="149"/>
      <c r="U93" s="154"/>
    </row>
    <row r="94" spans="2:21" ht="15" hidden="1" customHeight="1" x14ac:dyDescent="0.25">
      <c r="B94" s="118" t="str">
        <f>IF('Project Information'!D110=0,"",'Project Information'!D110)</f>
        <v/>
      </c>
      <c r="C94" s="79"/>
      <c r="D94" s="77"/>
      <c r="E94" s="78"/>
      <c r="F94" s="66"/>
      <c r="G94" s="66"/>
      <c r="H94" s="67"/>
      <c r="I94" s="67"/>
      <c r="J94" s="90">
        <f t="shared" si="4"/>
        <v>0</v>
      </c>
      <c r="K94" s="122"/>
      <c r="L94" s="122">
        <f t="shared" si="6"/>
        <v>0</v>
      </c>
      <c r="M94" s="91" t="str">
        <f t="shared" si="5"/>
        <v/>
      </c>
      <c r="N94" s="66"/>
      <c r="O94" s="140"/>
      <c r="P94" s="140"/>
      <c r="Q94" s="140"/>
      <c r="R94" s="146">
        <f>IFERROR(ROUNDUP(IF(Q94=$AF$6,1,IF(Q94=$AF$7,2,IF(Q94=$AF$8,IF(P94=$AF$3,E94/VLOOKUP(O94,'Art. List'!I84:K94,2,FALSE),IF('Input Form'!P94='Input Form'!$AF$4,'Input Form'!E94/VLOOKUP('Input Form'!O94,'Art. List'!$I$5:$K$15,3,FALSE),0)),$AH$15))),0),0)</f>
        <v>0</v>
      </c>
      <c r="S94" s="146"/>
      <c r="T94" s="149"/>
      <c r="U94" s="154"/>
    </row>
    <row r="95" spans="2:21" ht="15" hidden="1" customHeight="1" x14ac:dyDescent="0.25">
      <c r="B95" s="118" t="str">
        <f>IF('Project Information'!D111=0,"",'Project Information'!D111)</f>
        <v/>
      </c>
      <c r="C95" s="79"/>
      <c r="D95" s="77"/>
      <c r="E95" s="78"/>
      <c r="F95" s="66"/>
      <c r="G95" s="66"/>
      <c r="H95" s="67"/>
      <c r="I95" s="67"/>
      <c r="J95" s="90">
        <f t="shared" si="4"/>
        <v>0</v>
      </c>
      <c r="K95" s="122"/>
      <c r="L95" s="122">
        <f t="shared" si="6"/>
        <v>0</v>
      </c>
      <c r="M95" s="91" t="str">
        <f t="shared" si="5"/>
        <v/>
      </c>
      <c r="N95" s="66"/>
      <c r="O95" s="140"/>
      <c r="P95" s="140"/>
      <c r="Q95" s="140"/>
      <c r="R95" s="146">
        <f>IFERROR(ROUNDUP(IF(Q95=$AF$6,1,IF(Q95=$AF$7,2,IF(Q95=$AF$8,IF(P95=$AF$3,E95/VLOOKUP(O95,'Art. List'!I85:K95,2,FALSE),IF('Input Form'!P95='Input Form'!$AF$4,'Input Form'!E95/VLOOKUP('Input Form'!O95,'Art. List'!$I$5:$K$15,3,FALSE),0)),$AH$15))),0),0)</f>
        <v>0</v>
      </c>
      <c r="S95" s="146"/>
      <c r="T95" s="149"/>
      <c r="U95" s="154"/>
    </row>
    <row r="96" spans="2:21" ht="15" hidden="1" customHeight="1" x14ac:dyDescent="0.25">
      <c r="B96" s="118" t="str">
        <f>IF('Project Information'!D112=0,"",'Project Information'!D112)</f>
        <v/>
      </c>
      <c r="C96" s="79"/>
      <c r="D96" s="77"/>
      <c r="E96" s="78"/>
      <c r="F96" s="66"/>
      <c r="G96" s="66"/>
      <c r="H96" s="67"/>
      <c r="I96" s="67"/>
      <c r="J96" s="90">
        <f t="shared" si="4"/>
        <v>0</v>
      </c>
      <c r="K96" s="122"/>
      <c r="L96" s="122">
        <f t="shared" si="6"/>
        <v>0</v>
      </c>
      <c r="M96" s="91" t="str">
        <f t="shared" si="5"/>
        <v/>
      </c>
      <c r="N96" s="66"/>
      <c r="O96" s="140"/>
      <c r="P96" s="140"/>
      <c r="Q96" s="140"/>
      <c r="R96" s="146">
        <f>IFERROR(ROUNDUP(IF(Q96=$AF$6,1,IF(Q96=$AF$7,2,IF(Q96=$AF$8,IF(P96=$AF$3,E96/VLOOKUP(O96,'Art. List'!I86:K96,2,FALSE),IF('Input Form'!P96='Input Form'!$AF$4,'Input Form'!E96/VLOOKUP('Input Form'!O96,'Art. List'!$I$5:$K$15,3,FALSE),0)),$AH$15))),0),0)</f>
        <v>0</v>
      </c>
      <c r="S96" s="146"/>
      <c r="T96" s="149"/>
      <c r="U96" s="154"/>
    </row>
    <row r="97" spans="2:21" ht="15" hidden="1" customHeight="1" x14ac:dyDescent="0.25">
      <c r="B97" s="118" t="str">
        <f>IF('Project Information'!D113=0,"",'Project Information'!D113)</f>
        <v/>
      </c>
      <c r="C97" s="79"/>
      <c r="D97" s="77"/>
      <c r="E97" s="78"/>
      <c r="F97" s="66"/>
      <c r="G97" s="66"/>
      <c r="H97" s="67"/>
      <c r="I97" s="67"/>
      <c r="J97" s="90">
        <f t="shared" si="4"/>
        <v>0</v>
      </c>
      <c r="K97" s="122"/>
      <c r="L97" s="122">
        <f t="shared" si="6"/>
        <v>0</v>
      </c>
      <c r="M97" s="91" t="str">
        <f t="shared" si="5"/>
        <v/>
      </c>
      <c r="N97" s="66"/>
      <c r="O97" s="140"/>
      <c r="P97" s="140"/>
      <c r="Q97" s="140"/>
      <c r="R97" s="146">
        <f>IFERROR(ROUNDUP(IF(Q97=$AF$6,1,IF(Q97=$AF$7,2,IF(Q97=$AF$8,IF(P97=$AF$3,E97/VLOOKUP(O97,'Art. List'!I87:K97,2,FALSE),IF('Input Form'!P97='Input Form'!$AF$4,'Input Form'!E97/VLOOKUP('Input Form'!O97,'Art. List'!$I$5:$K$15,3,FALSE),0)),$AH$15))),0),0)</f>
        <v>0</v>
      </c>
      <c r="S97" s="146"/>
      <c r="T97" s="149"/>
      <c r="U97" s="154"/>
    </row>
    <row r="98" spans="2:21" ht="15" hidden="1" customHeight="1" x14ac:dyDescent="0.25">
      <c r="B98" s="118" t="str">
        <f>IF('Project Information'!D114=0,"",'Project Information'!D114)</f>
        <v/>
      </c>
      <c r="C98" s="79"/>
      <c r="D98" s="77"/>
      <c r="E98" s="78"/>
      <c r="F98" s="66"/>
      <c r="G98" s="66"/>
      <c r="H98" s="67"/>
      <c r="I98" s="67"/>
      <c r="J98" s="90">
        <f t="shared" si="4"/>
        <v>0</v>
      </c>
      <c r="K98" s="122"/>
      <c r="L98" s="122">
        <f t="shared" si="6"/>
        <v>0</v>
      </c>
      <c r="M98" s="91" t="str">
        <f t="shared" si="5"/>
        <v/>
      </c>
      <c r="N98" s="66"/>
      <c r="O98" s="140"/>
      <c r="P98" s="140"/>
      <c r="Q98" s="140"/>
      <c r="R98" s="146">
        <f>IFERROR(ROUNDUP(IF(Q98=$AF$6,1,IF(Q98=$AF$7,2,IF(Q98=$AF$8,IF(P98=$AF$3,E98/VLOOKUP(O98,'Art. List'!I88:K98,2,FALSE),IF('Input Form'!P98='Input Form'!$AF$4,'Input Form'!E98/VLOOKUP('Input Form'!O98,'Art. List'!$I$5:$K$15,3,FALSE),0)),$AH$15))),0),0)</f>
        <v>0</v>
      </c>
      <c r="S98" s="146"/>
      <c r="T98" s="149"/>
      <c r="U98" s="154"/>
    </row>
    <row r="99" spans="2:21" ht="15" hidden="1" customHeight="1" x14ac:dyDescent="0.25">
      <c r="B99" s="118" t="str">
        <f>IF('Project Information'!D115=0,"",'Project Information'!D115)</f>
        <v/>
      </c>
      <c r="C99" s="79"/>
      <c r="D99" s="77"/>
      <c r="E99" s="78"/>
      <c r="F99" s="66"/>
      <c r="G99" s="66"/>
      <c r="H99" s="67"/>
      <c r="I99" s="67"/>
      <c r="J99" s="90">
        <f t="shared" si="4"/>
        <v>0</v>
      </c>
      <c r="K99" s="122"/>
      <c r="L99" s="122">
        <f t="shared" si="6"/>
        <v>0</v>
      </c>
      <c r="M99" s="91" t="str">
        <f t="shared" si="5"/>
        <v/>
      </c>
      <c r="N99" s="66"/>
      <c r="O99" s="140"/>
      <c r="P99" s="140"/>
      <c r="Q99" s="140"/>
      <c r="R99" s="146">
        <f>IFERROR(ROUNDUP(IF(Q99=$AF$6,1,IF(Q99=$AF$7,2,IF(Q99=$AF$8,IF(P99=$AF$3,E99/VLOOKUP(O99,'Art. List'!I89:K99,2,FALSE),IF('Input Form'!P99='Input Form'!$AF$4,'Input Form'!E99/VLOOKUP('Input Form'!O99,'Art. List'!$I$5:$K$15,3,FALSE),0)),$AH$15))),0),0)</f>
        <v>0</v>
      </c>
      <c r="S99" s="146"/>
      <c r="T99" s="149"/>
      <c r="U99" s="154"/>
    </row>
    <row r="100" spans="2:21" ht="15" hidden="1" customHeight="1" x14ac:dyDescent="0.25">
      <c r="B100" s="118" t="str">
        <f>IF('Project Information'!D116=0,"",'Project Information'!D116)</f>
        <v/>
      </c>
      <c r="C100" s="79"/>
      <c r="D100" s="77"/>
      <c r="E100" s="78"/>
      <c r="F100" s="66"/>
      <c r="G100" s="66"/>
      <c r="H100" s="67"/>
      <c r="I100" s="67"/>
      <c r="J100" s="90">
        <f t="shared" si="4"/>
        <v>0</v>
      </c>
      <c r="K100" s="122"/>
      <c r="L100" s="122">
        <f t="shared" si="6"/>
        <v>0</v>
      </c>
      <c r="M100" s="91" t="str">
        <f t="shared" si="5"/>
        <v/>
      </c>
      <c r="N100" s="66"/>
      <c r="O100" s="140"/>
      <c r="P100" s="140"/>
      <c r="Q100" s="140"/>
      <c r="R100" s="146">
        <f>IFERROR(ROUNDUP(IF(Q100=$AF$6,1,IF(Q100=$AF$7,2,IF(Q100=$AF$8,IF(P100=$AF$3,E100/VLOOKUP(O100,'Art. List'!I90:K100,2,FALSE),IF('Input Form'!P100='Input Form'!$AF$4,'Input Form'!E100/VLOOKUP('Input Form'!O100,'Art. List'!$I$5:$K$15,3,FALSE),0)),$AH$15))),0),0)</f>
        <v>0</v>
      </c>
      <c r="S100" s="146"/>
      <c r="T100" s="149"/>
      <c r="U100" s="154"/>
    </row>
    <row r="101" spans="2:21" ht="15" hidden="1" customHeight="1" x14ac:dyDescent="0.25">
      <c r="B101" s="118" t="str">
        <f>IF('Project Information'!D117=0,"",'Project Information'!D117)</f>
        <v/>
      </c>
      <c r="C101" s="79"/>
      <c r="D101" s="77"/>
      <c r="E101" s="78"/>
      <c r="F101" s="66"/>
      <c r="G101" s="66"/>
      <c r="H101" s="67"/>
      <c r="I101" s="67"/>
      <c r="J101" s="90">
        <f t="shared" si="4"/>
        <v>0</v>
      </c>
      <c r="K101" s="122"/>
      <c r="L101" s="122">
        <f t="shared" si="6"/>
        <v>0</v>
      </c>
      <c r="M101" s="91" t="str">
        <f t="shared" si="5"/>
        <v/>
      </c>
      <c r="N101" s="66"/>
      <c r="O101" s="140"/>
      <c r="P101" s="140"/>
      <c r="Q101" s="140"/>
      <c r="R101" s="146">
        <f>IFERROR(ROUNDUP(IF(Q101=$AF$6,1,IF(Q101=$AF$7,2,IF(Q101=$AF$8,IF(P101=$AF$3,E101/VLOOKUP(O101,'Art. List'!I91:K101,2,FALSE),IF('Input Form'!P101='Input Form'!$AF$4,'Input Form'!E101/VLOOKUP('Input Form'!O101,'Art. List'!$I$5:$K$15,3,FALSE),0)),$AH$15))),0),0)</f>
        <v>0</v>
      </c>
      <c r="S101" s="146"/>
      <c r="T101" s="149"/>
      <c r="U101" s="154"/>
    </row>
    <row r="102" spans="2:21" ht="15" hidden="1" customHeight="1" x14ac:dyDescent="0.25">
      <c r="B102" s="118" t="str">
        <f>IF('Project Information'!D118=0,"",'Project Information'!D118)</f>
        <v/>
      </c>
      <c r="C102" s="79"/>
      <c r="D102" s="77"/>
      <c r="E102" s="78"/>
      <c r="F102" s="66"/>
      <c r="G102" s="66"/>
      <c r="H102" s="67"/>
      <c r="I102" s="67"/>
      <c r="J102" s="90">
        <f t="shared" si="4"/>
        <v>0</v>
      </c>
      <c r="K102" s="122"/>
      <c r="L102" s="122">
        <f t="shared" si="6"/>
        <v>0</v>
      </c>
      <c r="M102" s="91" t="str">
        <f t="shared" si="5"/>
        <v/>
      </c>
      <c r="N102" s="66"/>
      <c r="O102" s="140"/>
      <c r="P102" s="140"/>
      <c r="Q102" s="140"/>
      <c r="R102" s="146">
        <f>IFERROR(ROUNDUP(IF(Q102=$AF$6,1,IF(Q102=$AF$7,2,IF(Q102=$AF$8,IF(P102=$AF$3,E102/VLOOKUP(O102,'Art. List'!I92:K102,2,FALSE),IF('Input Form'!P102='Input Form'!$AF$4,'Input Form'!E102/VLOOKUP('Input Form'!O102,'Art. List'!$I$5:$K$15,3,FALSE),0)),$AH$15))),0),0)</f>
        <v>0</v>
      </c>
      <c r="S102" s="146"/>
      <c r="T102" s="149"/>
      <c r="U102" s="154"/>
    </row>
    <row r="103" spans="2:21" ht="15" hidden="1" customHeight="1" x14ac:dyDescent="0.25">
      <c r="B103" s="118" t="str">
        <f>IF('Project Information'!D119=0,"",'Project Information'!D119)</f>
        <v/>
      </c>
      <c r="C103" s="79"/>
      <c r="D103" s="77"/>
      <c r="E103" s="78"/>
      <c r="F103" s="66"/>
      <c r="G103" s="66"/>
      <c r="H103" s="67"/>
      <c r="I103" s="67"/>
      <c r="J103" s="90">
        <f t="shared" si="4"/>
        <v>0</v>
      </c>
      <c r="K103" s="122"/>
      <c r="L103" s="122">
        <f t="shared" si="6"/>
        <v>0</v>
      </c>
      <c r="M103" s="91" t="str">
        <f t="shared" si="5"/>
        <v/>
      </c>
      <c r="N103" s="66"/>
      <c r="O103" s="140"/>
      <c r="P103" s="140"/>
      <c r="Q103" s="140"/>
      <c r="R103" s="146">
        <f>IFERROR(ROUNDUP(IF(Q103=$AF$6,1,IF(Q103=$AF$7,2,IF(Q103=$AF$8,IF(P103=$AF$3,E103/VLOOKUP(O103,'Art. List'!I93:K103,2,FALSE),IF('Input Form'!P103='Input Form'!$AF$4,'Input Form'!E103/VLOOKUP('Input Form'!O103,'Art. List'!$I$5:$K$15,3,FALSE),0)),$AH$15))),0),0)</f>
        <v>0</v>
      </c>
      <c r="S103" s="146"/>
      <c r="T103" s="149"/>
      <c r="U103" s="154"/>
    </row>
    <row r="104" spans="2:21" ht="15" hidden="1" customHeight="1" x14ac:dyDescent="0.25">
      <c r="B104" s="118" t="str">
        <f>IF('Project Information'!D120=0,"",'Project Information'!D120)</f>
        <v/>
      </c>
      <c r="C104" s="79"/>
      <c r="D104" s="77"/>
      <c r="E104" s="78"/>
      <c r="F104" s="66"/>
      <c r="G104" s="66"/>
      <c r="H104" s="67"/>
      <c r="I104" s="67"/>
      <c r="J104" s="90">
        <f t="shared" si="4"/>
        <v>0</v>
      </c>
      <c r="K104" s="122"/>
      <c r="L104" s="122">
        <f t="shared" si="6"/>
        <v>0</v>
      </c>
      <c r="M104" s="91" t="str">
        <f t="shared" si="5"/>
        <v/>
      </c>
      <c r="N104" s="66"/>
      <c r="O104" s="140"/>
      <c r="P104" s="140"/>
      <c r="Q104" s="140"/>
      <c r="R104" s="146">
        <f>IFERROR(ROUNDUP(IF(Q104=$AF$6,1,IF(Q104=$AF$7,2,IF(Q104=$AF$8,IF(P104=$AF$3,E104/VLOOKUP(O104,'Art. List'!I94:K104,2,FALSE),IF('Input Form'!P104='Input Form'!$AF$4,'Input Form'!E104/VLOOKUP('Input Form'!O104,'Art. List'!$I$5:$K$15,3,FALSE),0)),$AH$15))),0),0)</f>
        <v>0</v>
      </c>
      <c r="S104" s="146"/>
      <c r="T104" s="149"/>
      <c r="U104" s="154"/>
    </row>
    <row r="105" spans="2:21" ht="15" hidden="1" customHeight="1" x14ac:dyDescent="0.25">
      <c r="B105" s="118" t="str">
        <f>IF('Project Information'!D121=0,"",'Project Information'!D121)</f>
        <v/>
      </c>
      <c r="C105" s="79"/>
      <c r="D105" s="77"/>
      <c r="E105" s="78"/>
      <c r="F105" s="66"/>
      <c r="G105" s="66"/>
      <c r="H105" s="67"/>
      <c r="I105" s="67"/>
      <c r="J105" s="90">
        <f t="shared" si="4"/>
        <v>0</v>
      </c>
      <c r="K105" s="122"/>
      <c r="L105" s="122">
        <f t="shared" si="6"/>
        <v>0</v>
      </c>
      <c r="M105" s="91" t="str">
        <f t="shared" si="5"/>
        <v/>
      </c>
      <c r="N105" s="66"/>
      <c r="O105" s="140"/>
      <c r="P105" s="140"/>
      <c r="Q105" s="140"/>
      <c r="R105" s="146">
        <f>IFERROR(ROUNDUP(IF(Q105=$AF$6,1,IF(Q105=$AF$7,2,IF(Q105=$AF$8,IF(P105=$AF$3,E105/VLOOKUP(O105,'Art. List'!I95:K105,2,FALSE),IF('Input Form'!P105='Input Form'!$AF$4,'Input Form'!E105/VLOOKUP('Input Form'!O105,'Art. List'!$I$5:$K$15,3,FALSE),0)),$AH$15))),0),0)</f>
        <v>0</v>
      </c>
      <c r="S105" s="146"/>
      <c r="T105" s="149"/>
      <c r="U105" s="154"/>
    </row>
    <row r="106" spans="2:21" ht="15" hidden="1" customHeight="1" x14ac:dyDescent="0.25">
      <c r="B106" s="118" t="str">
        <f>IF('Project Information'!D122=0,"",'Project Information'!D122)</f>
        <v/>
      </c>
      <c r="C106" s="79"/>
      <c r="D106" s="77"/>
      <c r="E106" s="78"/>
      <c r="F106" s="66"/>
      <c r="G106" s="66"/>
      <c r="H106" s="67"/>
      <c r="I106" s="67"/>
      <c r="J106" s="90">
        <f t="shared" si="4"/>
        <v>0</v>
      </c>
      <c r="K106" s="122"/>
      <c r="L106" s="122">
        <f t="shared" si="6"/>
        <v>0</v>
      </c>
      <c r="M106" s="91" t="str">
        <f t="shared" si="5"/>
        <v/>
      </c>
      <c r="N106" s="66"/>
      <c r="O106" s="140"/>
      <c r="P106" s="140"/>
      <c r="Q106" s="140"/>
      <c r="R106" s="146">
        <f>IFERROR(ROUNDUP(IF(Q106=$AF$6,1,IF(Q106=$AF$7,2,IF(Q106=$AF$8,IF(P106=$AF$3,E106/VLOOKUP(O106,'Art. List'!I96:K106,2,FALSE),IF('Input Form'!P106='Input Form'!$AF$4,'Input Form'!E106/VLOOKUP('Input Form'!O106,'Art. List'!$I$5:$K$15,3,FALSE),0)),$AH$15))),0),0)</f>
        <v>0</v>
      </c>
      <c r="S106" s="146"/>
      <c r="T106" s="149"/>
      <c r="U106" s="154"/>
    </row>
    <row r="107" spans="2:21" ht="15" hidden="1" customHeight="1" x14ac:dyDescent="0.25">
      <c r="B107" s="118" t="str">
        <f>IF('Project Information'!D123=0,"",'Project Information'!D123)</f>
        <v/>
      </c>
      <c r="C107" s="79"/>
      <c r="D107" s="77"/>
      <c r="E107" s="78"/>
      <c r="F107" s="66"/>
      <c r="G107" s="66"/>
      <c r="H107" s="67"/>
      <c r="I107" s="67"/>
      <c r="J107" s="90">
        <f t="shared" si="4"/>
        <v>0</v>
      </c>
      <c r="K107" s="122"/>
      <c r="L107" s="122">
        <f t="shared" si="6"/>
        <v>0</v>
      </c>
      <c r="M107" s="91" t="str">
        <f t="shared" si="5"/>
        <v/>
      </c>
      <c r="N107" s="66"/>
      <c r="O107" s="140"/>
      <c r="P107" s="140"/>
      <c r="Q107" s="140"/>
      <c r="R107" s="146">
        <f>IFERROR(ROUNDUP(IF(Q107=$AF$6,1,IF(Q107=$AF$7,2,IF(Q107=$AF$8,IF(P107=$AF$3,E107/VLOOKUP(O107,'Art. List'!I97:K107,2,FALSE),IF('Input Form'!P107='Input Form'!$AF$4,'Input Form'!E107/VLOOKUP('Input Form'!O107,'Art. List'!$I$5:$K$15,3,FALSE),0)),$AH$15))),0),0)</f>
        <v>0</v>
      </c>
      <c r="S107" s="146"/>
      <c r="T107" s="149"/>
      <c r="U107" s="154"/>
    </row>
    <row r="108" spans="2:21" ht="15" hidden="1" customHeight="1" x14ac:dyDescent="0.25">
      <c r="B108" s="118" t="str">
        <f>IF('Project Information'!D124=0,"",'Project Information'!D124)</f>
        <v/>
      </c>
      <c r="C108" s="79"/>
      <c r="D108" s="77"/>
      <c r="E108" s="78"/>
      <c r="F108" s="66"/>
      <c r="G108" s="66"/>
      <c r="H108" s="67"/>
      <c r="I108" s="67"/>
      <c r="J108" s="90">
        <f t="shared" si="4"/>
        <v>0</v>
      </c>
      <c r="K108" s="122"/>
      <c r="L108" s="122">
        <f t="shared" si="6"/>
        <v>0</v>
      </c>
      <c r="M108" s="91" t="str">
        <f t="shared" si="5"/>
        <v/>
      </c>
      <c r="N108" s="66"/>
      <c r="O108" s="140"/>
      <c r="P108" s="140"/>
      <c r="Q108" s="140"/>
      <c r="R108" s="146">
        <f>IFERROR(ROUNDUP(IF(Q108=$AF$6,1,IF(Q108=$AF$7,2,IF(Q108=$AF$8,IF(P108=$AF$3,E108/VLOOKUP(O108,'Art. List'!I98:K108,2,FALSE),IF('Input Form'!P108='Input Form'!$AF$4,'Input Form'!E108/VLOOKUP('Input Form'!O108,'Art. List'!$I$5:$K$15,3,FALSE),0)),$AH$15))),0),0)</f>
        <v>0</v>
      </c>
      <c r="S108" s="146"/>
      <c r="T108" s="149"/>
      <c r="U108" s="154"/>
    </row>
    <row r="109" spans="2:21" ht="15" hidden="1" customHeight="1" x14ac:dyDescent="0.25">
      <c r="B109" s="118" t="str">
        <f>IF('Project Information'!D125=0,"",'Project Information'!D125)</f>
        <v/>
      </c>
      <c r="C109" s="79"/>
      <c r="D109" s="77"/>
      <c r="E109" s="78"/>
      <c r="F109" s="66"/>
      <c r="G109" s="66"/>
      <c r="H109" s="67"/>
      <c r="I109" s="67"/>
      <c r="J109" s="90">
        <f t="shared" si="4"/>
        <v>0</v>
      </c>
      <c r="K109" s="122"/>
      <c r="L109" s="122">
        <f t="shared" si="6"/>
        <v>0</v>
      </c>
      <c r="M109" s="91" t="str">
        <f t="shared" si="5"/>
        <v/>
      </c>
      <c r="N109" s="66"/>
      <c r="O109" s="140"/>
      <c r="P109" s="140"/>
      <c r="Q109" s="140"/>
      <c r="R109" s="146">
        <f>IFERROR(ROUNDUP(IF(Q109=$AF$6,1,IF(Q109=$AF$7,2,IF(Q109=$AF$8,IF(P109=$AF$3,E109/VLOOKUP(O109,'Art. List'!I99:K109,2,FALSE),IF('Input Form'!P109='Input Form'!$AF$4,'Input Form'!E109/VLOOKUP('Input Form'!O109,'Art. List'!$I$5:$K$15,3,FALSE),0)),$AH$15))),0),0)</f>
        <v>0</v>
      </c>
      <c r="S109" s="146"/>
      <c r="T109" s="149"/>
      <c r="U109" s="154"/>
    </row>
    <row r="110" spans="2:21" ht="15" hidden="1" customHeight="1" x14ac:dyDescent="0.25">
      <c r="B110" s="118" t="str">
        <f>IF('Project Information'!D126=0,"",'Project Information'!D126)</f>
        <v/>
      </c>
      <c r="C110" s="79"/>
      <c r="D110" s="77"/>
      <c r="E110" s="78"/>
      <c r="F110" s="66"/>
      <c r="G110" s="66"/>
      <c r="H110" s="67"/>
      <c r="I110" s="67"/>
      <c r="J110" s="90">
        <f t="shared" si="4"/>
        <v>0</v>
      </c>
      <c r="K110" s="122"/>
      <c r="L110" s="122">
        <f t="shared" si="6"/>
        <v>0</v>
      </c>
      <c r="M110" s="91" t="str">
        <f t="shared" si="5"/>
        <v/>
      </c>
      <c r="N110" s="66"/>
      <c r="O110" s="140"/>
      <c r="P110" s="140"/>
      <c r="Q110" s="140"/>
      <c r="R110" s="146">
        <f>IFERROR(ROUNDUP(IF(Q110=$AF$6,1,IF(Q110=$AF$7,2,IF(Q110=$AF$8,IF(P110=$AF$3,E110/VLOOKUP(O110,'Art. List'!I100:K110,2,FALSE),IF('Input Form'!P110='Input Form'!$AF$4,'Input Form'!E110/VLOOKUP('Input Form'!O110,'Art. List'!$I$5:$K$15,3,FALSE),0)),$AH$15))),0),0)</f>
        <v>0</v>
      </c>
      <c r="S110" s="146"/>
      <c r="T110" s="149"/>
      <c r="U110" s="154"/>
    </row>
    <row r="111" spans="2:21" ht="15" hidden="1" customHeight="1" x14ac:dyDescent="0.25">
      <c r="B111" s="118" t="str">
        <f>IF('Project Information'!D127=0,"",'Project Information'!D127)</f>
        <v/>
      </c>
      <c r="C111" s="79"/>
      <c r="D111" s="77"/>
      <c r="E111" s="78"/>
      <c r="F111" s="66"/>
      <c r="G111" s="66"/>
      <c r="H111" s="67"/>
      <c r="I111" s="67"/>
      <c r="J111" s="90">
        <f t="shared" ref="J111:J114" si="7">ROUNDUP(IF(I111=$AH$6,E111/1.5,IF(I111=$AH$7,E111/3,IF(I111=$AH$8,E111/4.5,IF(I111=$AH$9,K111,0)))),)</f>
        <v>0</v>
      </c>
      <c r="K111" s="122"/>
      <c r="L111" s="122">
        <f t="shared" si="6"/>
        <v>0</v>
      </c>
      <c r="M111" s="91" t="str">
        <f t="shared" si="5"/>
        <v/>
      </c>
      <c r="N111" s="66"/>
      <c r="O111" s="140"/>
      <c r="P111" s="140"/>
      <c r="Q111" s="140"/>
      <c r="R111" s="146">
        <f>IFERROR(ROUNDUP(IF(Q111=$AF$6,1,IF(Q111=$AF$7,2,IF(Q111=$AF$8,IF(P111=$AF$3,E111/VLOOKUP(O111,'Art. List'!I101:K111,2,FALSE),IF('Input Form'!P111='Input Form'!$AF$4,'Input Form'!E111/VLOOKUP('Input Form'!O111,'Art. List'!$I$5:$K$15,3,FALSE),0)),$AH$15))),0),0)</f>
        <v>0</v>
      </c>
      <c r="S111" s="146"/>
      <c r="T111" s="149"/>
      <c r="U111" s="154"/>
    </row>
    <row r="112" spans="2:21" ht="15" hidden="1" customHeight="1" x14ac:dyDescent="0.25">
      <c r="B112" s="118" t="str">
        <f>IF('Project Information'!D128=0,"",'Project Information'!D128)</f>
        <v/>
      </c>
      <c r="C112" s="79"/>
      <c r="D112" s="77"/>
      <c r="E112" s="78"/>
      <c r="F112" s="66"/>
      <c r="G112" s="66"/>
      <c r="H112" s="67"/>
      <c r="I112" s="67"/>
      <c r="J112" s="90">
        <f t="shared" si="7"/>
        <v>0</v>
      </c>
      <c r="K112" s="122"/>
      <c r="L112" s="122">
        <f t="shared" si="6"/>
        <v>0</v>
      </c>
      <c r="M112" s="91" t="str">
        <f t="shared" si="5"/>
        <v/>
      </c>
      <c r="N112" s="66"/>
      <c r="O112" s="140"/>
      <c r="P112" s="140"/>
      <c r="Q112" s="140"/>
      <c r="R112" s="146">
        <f>IFERROR(ROUNDUP(IF(Q112=$AF$6,1,IF(Q112=$AF$7,2,IF(Q112=$AF$8,IF(P112=$AF$3,E112/VLOOKUP(O112,'Art. List'!I102:K112,2,FALSE),IF('Input Form'!P112='Input Form'!$AF$4,'Input Form'!E112/VLOOKUP('Input Form'!O112,'Art. List'!$I$5:$K$15,3,FALSE),0)),$AH$15))),0),0)</f>
        <v>0</v>
      </c>
      <c r="S112" s="146"/>
      <c r="T112" s="149"/>
      <c r="U112" s="154"/>
    </row>
    <row r="113" spans="2:21" ht="15" hidden="1" customHeight="1" x14ac:dyDescent="0.25">
      <c r="B113" s="118" t="str">
        <f>IF('Project Information'!D129=0,"",'Project Information'!D129)</f>
        <v/>
      </c>
      <c r="C113" s="79"/>
      <c r="D113" s="77"/>
      <c r="E113" s="78"/>
      <c r="F113" s="66"/>
      <c r="G113" s="66"/>
      <c r="H113" s="67"/>
      <c r="I113" s="67"/>
      <c r="J113" s="90">
        <f t="shared" si="7"/>
        <v>0</v>
      </c>
      <c r="K113" s="92"/>
      <c r="L113" s="122">
        <f t="shared" si="6"/>
        <v>0</v>
      </c>
      <c r="M113" s="91" t="str">
        <f t="shared" si="5"/>
        <v/>
      </c>
      <c r="N113" s="66"/>
      <c r="O113" s="140"/>
      <c r="P113" s="140"/>
      <c r="Q113" s="140"/>
      <c r="R113" s="146">
        <f>IFERROR(ROUNDUP(IF(Q113=$AF$6,1,IF(Q113=$AF$7,2,IF(Q113=$AF$8,IF(P113=$AF$3,E113/VLOOKUP(O113,'Art. List'!I103:K113,2,FALSE),IF('Input Form'!P113='Input Form'!$AF$4,'Input Form'!E113/VLOOKUP('Input Form'!O113,'Art. List'!$I$5:$K$15,3,FALSE),0)),$AH$15))),0),0)</f>
        <v>0</v>
      </c>
      <c r="S113" s="146"/>
      <c r="T113" s="149"/>
      <c r="U113" s="154"/>
    </row>
    <row r="114" spans="2:21" ht="15" hidden="1" customHeight="1" x14ac:dyDescent="0.25">
      <c r="B114" s="118" t="str">
        <f>IF('Project Information'!D130=0,"",'Project Information'!D130)</f>
        <v/>
      </c>
      <c r="C114" s="79"/>
      <c r="D114" s="77"/>
      <c r="E114" s="78"/>
      <c r="F114" s="66"/>
      <c r="G114" s="66"/>
      <c r="H114" s="67"/>
      <c r="I114" s="67"/>
      <c r="J114" s="90">
        <f t="shared" si="7"/>
        <v>0</v>
      </c>
      <c r="K114" s="122"/>
      <c r="L114" s="122">
        <f t="shared" si="6"/>
        <v>0</v>
      </c>
      <c r="M114" s="91" t="str">
        <f t="shared" si="5"/>
        <v/>
      </c>
      <c r="N114" s="66"/>
      <c r="O114" s="140"/>
      <c r="P114" s="140"/>
      <c r="Q114" s="140"/>
      <c r="R114" s="146">
        <f>IFERROR(ROUNDUP(IF(Q114=$AF$6,1,IF(Q114=$AF$7,2,IF(Q114=$AF$8,IF(P114=$AF$3,E114/VLOOKUP(O114,'Art. List'!I104:K114,2,FALSE),IF('Input Form'!P114='Input Form'!$AF$4,'Input Form'!E114/VLOOKUP('Input Form'!O114,'Art. List'!$I$5:$K$15,3,FALSE),0)),$AH$15))),0),0)</f>
        <v>0</v>
      </c>
      <c r="S114" s="146"/>
      <c r="T114" s="149"/>
      <c r="U114" s="154"/>
    </row>
    <row r="115" spans="2:21" ht="15" customHeight="1" x14ac:dyDescent="0.25">
      <c r="N115" s="155"/>
      <c r="O115" s="155"/>
      <c r="P115" s="155"/>
      <c r="Q115" s="155"/>
    </row>
    <row r="116" spans="2:21" ht="15" customHeight="1" x14ac:dyDescent="0.25"/>
    <row r="117" spans="2:21" ht="15" customHeight="1" x14ac:dyDescent="0.25"/>
    <row r="118" spans="2:21" ht="15" customHeight="1" x14ac:dyDescent="0.25"/>
    <row r="119" spans="2:21" ht="15" customHeight="1" x14ac:dyDescent="0.25"/>
    <row r="120" spans="2:21" ht="15" customHeight="1" x14ac:dyDescent="0.25"/>
    <row r="121" spans="2:21" ht="15" customHeight="1" x14ac:dyDescent="0.25"/>
    <row r="122" spans="2:21" ht="15" customHeight="1" x14ac:dyDescent="0.25"/>
    <row r="123" spans="2:21" ht="15" customHeight="1" x14ac:dyDescent="0.25"/>
    <row r="124" spans="2:21" ht="15" customHeight="1" x14ac:dyDescent="0.25"/>
    <row r="125" spans="2:21" ht="15" customHeight="1" x14ac:dyDescent="0.25"/>
    <row r="126" spans="2:21" ht="15" customHeight="1" x14ac:dyDescent="0.25"/>
    <row r="127" spans="2:21" ht="15" customHeight="1" x14ac:dyDescent="0.25"/>
    <row r="128" spans="2:2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sheetData>
  <sheetProtection algorithmName="SHA-512" hashValue="HB6ExZXR+P/6CUmXY5L6m7ajeUdbxeK7g4QeXH45IpfbJS75jRl4tDRjcB7KUog3LGiTWwzLBygdRXgmDoX6Iw==" saltValue="x+a/pP8x8whY3KVetQ2lWQ==" spinCount="100000" sheet="1" objects="1" scenarios="1" selectLockedCells="1" sort="0" autoFilter="0" pivotTables="0"/>
  <protectedRanges>
    <protectedRange sqref="C15:C114" name="Range1"/>
    <protectedRange sqref="H15" name="Range1_1"/>
    <protectedRange sqref="H16" name="Range1_2"/>
    <protectedRange sqref="H17" name="Range1_3"/>
    <protectedRange sqref="H18" name="Range1_4"/>
    <protectedRange sqref="H19" name="Range1_5"/>
    <protectedRange sqref="H20" name="Range1_6"/>
    <protectedRange sqref="H21" name="Range1_7"/>
    <protectedRange sqref="H22" name="Range1_8"/>
    <protectedRange sqref="H23" name="Range1_9"/>
    <protectedRange sqref="H24:H114" name="Range1_10"/>
  </protectedRanges>
  <dataConsolidate/>
  <mergeCells count="24">
    <mergeCell ref="S12:S14"/>
    <mergeCell ref="T12:T14"/>
    <mergeCell ref="B4:R6"/>
    <mergeCell ref="D8:F8"/>
    <mergeCell ref="D9:F9"/>
    <mergeCell ref="D10:F10"/>
    <mergeCell ref="J12:J14"/>
    <mergeCell ref="M12:M14"/>
    <mergeCell ref="B12:B14"/>
    <mergeCell ref="K12:K14"/>
    <mergeCell ref="C7:D7"/>
    <mergeCell ref="C12:C14"/>
    <mergeCell ref="D12:D14"/>
    <mergeCell ref="E12:E14"/>
    <mergeCell ref="F12:F14"/>
    <mergeCell ref="H12:H14"/>
    <mergeCell ref="I12:I14"/>
    <mergeCell ref="R12:R14"/>
    <mergeCell ref="G12:G14"/>
    <mergeCell ref="N12:N14"/>
    <mergeCell ref="O12:O14"/>
    <mergeCell ref="Q12:Q14"/>
    <mergeCell ref="P12:P14"/>
    <mergeCell ref="L12:L14"/>
  </mergeCells>
  <conditionalFormatting sqref="K15:K114">
    <cfRule type="notContainsBlanks" dxfId="21" priority="29">
      <formula>LEN(TRIM(K15))&gt;0</formula>
    </cfRule>
  </conditionalFormatting>
  <conditionalFormatting sqref="C15:I114">
    <cfRule type="containsBlanks" dxfId="20" priority="24">
      <formula>LEN(TRIM(C15))=0</formula>
    </cfRule>
  </conditionalFormatting>
  <conditionalFormatting sqref="T15:T114">
    <cfRule type="notContainsBlanks" dxfId="19" priority="19">
      <formula>LEN(TRIM(T15))&gt;0</formula>
    </cfRule>
    <cfRule type="expression" dxfId="18" priority="20">
      <formula>U15=TRUE</formula>
    </cfRule>
  </conditionalFormatting>
  <conditionalFormatting sqref="S15:S114">
    <cfRule type="notContainsBlanks" dxfId="17" priority="14">
      <formula>LEN(TRIM(S15))&gt;0</formula>
    </cfRule>
    <cfRule type="expression" dxfId="16" priority="15">
      <formula>Q15=$AF$9</formula>
    </cfRule>
    <cfRule type="expression" dxfId="15" priority="34">
      <formula>Q15&lt;&gt;$AF$9</formula>
    </cfRule>
  </conditionalFormatting>
  <conditionalFormatting sqref="P15:P114">
    <cfRule type="expression" dxfId="14" priority="8">
      <formula>O15=3</formula>
    </cfRule>
    <cfRule type="cellIs" dxfId="13" priority="12" operator="between">
      <formula>4</formula>
      <formula>5</formula>
    </cfRule>
    <cfRule type="expression" dxfId="12" priority="13">
      <formula>O15&gt;5</formula>
    </cfRule>
  </conditionalFormatting>
  <conditionalFormatting sqref="T15:T114">
    <cfRule type="expression" dxfId="11" priority="18">
      <formula>U15=FALSE</formula>
    </cfRule>
  </conditionalFormatting>
  <conditionalFormatting sqref="N15:Q114">
    <cfRule type="containsBlanks" dxfId="10" priority="22">
      <formula>LEN(TRIM(N15))=0</formula>
    </cfRule>
  </conditionalFormatting>
  <conditionalFormatting sqref="O15:Q114">
    <cfRule type="expression" dxfId="9" priority="6">
      <formula>$N15=$AH$14</formula>
    </cfRule>
  </conditionalFormatting>
  <conditionalFormatting sqref="S16">
    <cfRule type="notContainsBlanks" dxfId="8" priority="4">
      <formula>LEN(TRIM(S16))&gt;0</formula>
    </cfRule>
  </conditionalFormatting>
  <conditionalFormatting sqref="L15:L114">
    <cfRule type="notContainsBlanks" dxfId="7" priority="1">
      <formula>LEN(TRIM(L15))&gt;0</formula>
    </cfRule>
  </conditionalFormatting>
  <dataValidations count="4">
    <dataValidation type="list" allowBlank="1" showInputMessage="1" showErrorMessage="1" sqref="O15:O114" xr:uid="{04B5C185-C325-4483-9CFF-2909027DDC12}">
      <formula1>$AK$5:$AK$13</formula1>
    </dataValidation>
    <dataValidation type="list" allowBlank="1" showInputMessage="1" showErrorMessage="1" sqref="Q15:Q114" xr:uid="{0DF23154-2EB0-4D07-94AC-7731DCE71B21}">
      <formula1>$AF$6:$AF$9</formula1>
    </dataValidation>
    <dataValidation type="list" allowBlank="1" showInputMessage="1" showErrorMessage="1" sqref="T15:T114" xr:uid="{075248AA-05C4-4822-A9FE-0E1865F062C8}">
      <formula1>$AH$13:$AH$14</formula1>
    </dataValidation>
    <dataValidation type="list" allowBlank="1" showInputMessage="1" showErrorMessage="1" sqref="P15:P114" xr:uid="{34C0FBEA-C152-4A0F-B02F-F10F66D86E8A}">
      <formula1>$AF$3:$AF$4</formula1>
    </dataValidation>
  </dataValidations>
  <pageMargins left="0.70866141732283472" right="0.70866141732283472" top="0.74803149606299213" bottom="0.74803149606299213" header="0.31496062992125984" footer="0.31496062992125984"/>
  <pageSetup paperSize="9" scale="14" orientation="landscape" r:id="rId1"/>
  <headerFooter>
    <oddHeader>&amp;L&amp;D
&amp;G</oddHeader>
    <oddFooter>&amp;L&amp;P&amp;Cwww.opple.com</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94" r:id="rId5" name="Button 34">
              <controlPr defaultSize="0" print="0" autoFill="0" autoPict="0" macro="[0]!input_Button">
                <anchor moveWithCells="1" sizeWithCells="1">
                  <from>
                    <xdr:col>12</xdr:col>
                    <xdr:colOff>466725</xdr:colOff>
                    <xdr:row>6</xdr:row>
                    <xdr:rowOff>142875</xdr:rowOff>
                  </from>
                  <to>
                    <xdr:col>17</xdr:col>
                    <xdr:colOff>428625</xdr:colOff>
                    <xdr:row>9</xdr:row>
                    <xdr:rowOff>200025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00000000-000E-0000-0100-000002000000}">
            <xm:f>I15&lt;&gt;'Trunking Translation'!$B$55</xm:f>
            <x14:dxf>
              <fill>
                <patternFill patternType="solid">
                  <bgColor theme="2" tint="-0.24994659260841701"/>
                </patternFill>
              </fill>
            </x14:dxf>
          </x14:cfRule>
          <x14:cfRule type="expression" priority="33" id="{00000000-000E-0000-0100-000005000000}">
            <xm:f>I15='Trunking Translation'!$B$55</xm:f>
            <x14:dxf>
              <border>
                <left style="thin">
                  <color rgb="FFFF0000"/>
                </left>
                <right style="thin">
                  <color rgb="FFFF0000"/>
                </right>
                <top style="thin">
                  <color rgb="FFFF0000"/>
                </top>
                <bottom style="thin">
                  <color rgb="FFFF0000"/>
                </bottom>
                <vertical/>
                <horizontal/>
              </border>
            </x14:dxf>
          </x14:cfRule>
          <xm:sqref>K15:K114</xm:sqref>
        </x14:conditionalFormatting>
        <x14:conditionalFormatting xmlns:xm="http://schemas.microsoft.com/office/excel/2006/main">
          <x14:cfRule type="expression" priority="7" id="{2156A62D-4B87-41C7-9A15-C3C351CCCA07}">
            <xm:f>I15='Trunking Translation'!$B$52</xm:f>
            <x14:dxf>
              <fill>
                <patternFill>
                  <bgColor theme="2" tint="-0.24994659260841701"/>
                </patternFill>
              </fill>
            </x14:dxf>
          </x14:cfRule>
          <xm:sqref>N15:Q114</xm:sqref>
        </x14:conditionalFormatting>
        <x14:conditionalFormatting xmlns:xm="http://schemas.microsoft.com/office/excel/2006/main">
          <x14:cfRule type="expression" priority="2" id="{9B7E5965-6E9C-4B43-A596-A94830ECA9CE}">
            <xm:f>J15&lt;&gt;'Trunking Translation'!$B$55</xm:f>
            <x14:dxf>
              <fill>
                <patternFill patternType="solid">
                  <bgColor theme="2" tint="-0.24994659260841701"/>
                </patternFill>
              </fill>
            </x14:dxf>
          </x14:cfRule>
          <x14:cfRule type="expression" priority="3" id="{577D7DF6-B67E-45E0-B1F3-B13D94FA656C}">
            <xm:f>J15='Trunking Translation'!$B$55</xm:f>
            <x14:dxf>
              <border>
                <left style="thin">
                  <color rgb="FFFF0000"/>
                </left>
                <right style="thin">
                  <color rgb="FFFF0000"/>
                </right>
                <top style="thin">
                  <color rgb="FFFF0000"/>
                </top>
                <bottom style="thin">
                  <color rgb="FFFF0000"/>
                </bottom>
                <vertical/>
                <horizontal/>
              </border>
            </x14:dxf>
          </x14:cfRule>
          <xm:sqref>L15:L114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73576DDE-83DD-445A-8708-1AD3FD2EF75A}">
          <x14:formula1>
            <xm:f>Configurator!$K$9:$K$10</xm:f>
          </x14:formula1>
          <xm:sqref>N15:N114 F15:G114</xm:sqref>
        </x14:dataValidation>
        <x14:dataValidation type="list" allowBlank="1" showInputMessage="1" showErrorMessage="1" xr:uid="{CEDB8665-AF70-4C3E-89AF-3C30841E1438}">
          <x14:formula1>
            <xm:f>Configurator!$J$9:$J$11</xm:f>
          </x14:formula1>
          <xm:sqref>H15:H114</xm:sqref>
        </x14:dataValidation>
        <x14:dataValidation type="list" allowBlank="1" showInputMessage="1" showErrorMessage="1" xr:uid="{D43DF3CC-720E-43A5-A1D5-63650AC2E737}">
          <x14:formula1>
            <xm:f>'Trunking Translation'!$B$52:$B$55</xm:f>
          </x14:formula1>
          <xm:sqref>I15:I114</xm:sqref>
        </x14:dataValidation>
        <x14:dataValidation type="list" allowBlank="1" showInputMessage="1" showErrorMessage="1" promptTitle="LED MODULE" xr:uid="{14861FE9-880C-4F73-A437-E970B41A5463}">
          <x14:formula1>
            <xm:f>'Art. List'!$D$6:$D$23</xm:f>
          </x14:formula1>
          <xm:sqref>C15:C114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9EF1-3B78-4BAA-AB16-6B5C8CEB9BDA}">
  <sheetPr codeName="Sheet8"/>
  <dimension ref="A1:M91"/>
  <sheetViews>
    <sheetView showGridLines="0" zoomScale="80" zoomScaleNormal="80" workbookViewId="0">
      <pane xSplit="1" ySplit="1" topLeftCell="B2" activePane="bottomRight" state="frozen"/>
      <selection pane="topRight" activeCell="B1" sqref="B1"/>
      <selection pane="bottomLeft" activeCell="A2" sqref="A2"/>
      <selection pane="bottomRight" activeCell="K1" sqref="K1:K1048576"/>
    </sheetView>
  </sheetViews>
  <sheetFormatPr defaultColWidth="8.75" defaultRowHeight="15" x14ac:dyDescent="0.25"/>
  <cols>
    <col min="1" max="1" width="8.75" style="105"/>
    <col min="2" max="2" width="43.5" style="105" bestFit="1" customWidth="1"/>
    <col min="3" max="3" width="76.75" style="105" bestFit="1" customWidth="1"/>
    <col min="4" max="4" width="48.25" style="105" customWidth="1"/>
    <col min="5" max="9" width="43.75" style="105" customWidth="1"/>
    <col min="10" max="12" width="8.75" style="105"/>
    <col min="13" max="13" width="12.625" style="105" bestFit="1" customWidth="1"/>
    <col min="14" max="16384" width="8.75" style="105"/>
  </cols>
  <sheetData>
    <row r="1" spans="1:13" s="102" customFormat="1" ht="43.15" customHeight="1" x14ac:dyDescent="0.25">
      <c r="A1" s="112">
        <f>IF('Project Information'!$E$3='Trunking Translation'!M1,1,IF('Project Information'!$E$3='Trunking Translation'!M2,2,IF('Project Information'!$E$3='Trunking Translation'!M3,3,IF('Project Information'!$E$3='Trunking Translation'!M4,4,IF('Project Information'!$E$3='Trunking Translation'!M5,5,IF('Project Information'!$E$3='Trunking Translation'!M6,6,IF('Project Information'!$E$3='Trunking Translation'!M7,7,"")))))))</f>
        <v>1</v>
      </c>
      <c r="C1" s="103" t="s">
        <v>72</v>
      </c>
      <c r="D1" s="103" t="s">
        <v>73</v>
      </c>
      <c r="E1" s="103" t="s">
        <v>74</v>
      </c>
      <c r="F1" s="103" t="s">
        <v>75</v>
      </c>
      <c r="G1" s="103" t="s">
        <v>76</v>
      </c>
      <c r="H1" s="103" t="s">
        <v>77</v>
      </c>
      <c r="I1" s="103" t="s">
        <v>78</v>
      </c>
      <c r="M1" s="103" t="s">
        <v>72</v>
      </c>
    </row>
    <row r="2" spans="1:13" ht="14.45" customHeight="1" x14ac:dyDescent="0.25">
      <c r="A2" s="294" t="s">
        <v>79</v>
      </c>
      <c r="B2" s="108" t="str">
        <f>CONCATENATE("1. ",VLOOKUP(C2,$C:$L,$A$1,FALSE))</f>
        <v>1. Start Page</v>
      </c>
      <c r="C2" s="104" t="s">
        <v>80</v>
      </c>
      <c r="D2" s="104" t="s">
        <v>81</v>
      </c>
      <c r="E2" s="104" t="s">
        <v>82</v>
      </c>
      <c r="F2" s="104" t="s">
        <v>578</v>
      </c>
      <c r="G2" s="104" t="s">
        <v>83</v>
      </c>
      <c r="H2" s="104" t="s">
        <v>84</v>
      </c>
      <c r="I2" s="104" t="s">
        <v>85</v>
      </c>
      <c r="M2" s="103" t="s">
        <v>73</v>
      </c>
    </row>
    <row r="3" spans="1:13" ht="18.75" x14ac:dyDescent="0.25">
      <c r="A3" s="294"/>
      <c r="B3" s="108" t="str">
        <f>CONCATENATE("2. ",VLOOKUP(C3,$C:$L,$A$1,FALSE))</f>
        <v>2. Input Form</v>
      </c>
      <c r="C3" s="104" t="s">
        <v>86</v>
      </c>
      <c r="D3" s="104" t="s">
        <v>87</v>
      </c>
      <c r="E3" s="104" t="s">
        <v>88</v>
      </c>
      <c r="F3" s="104" t="s">
        <v>579</v>
      </c>
      <c r="G3" s="104" t="s">
        <v>89</v>
      </c>
      <c r="H3" s="104" t="s">
        <v>90</v>
      </c>
      <c r="I3" s="104" t="s">
        <v>91</v>
      </c>
      <c r="M3" s="103" t="s">
        <v>421</v>
      </c>
    </row>
    <row r="4" spans="1:13" ht="18.75" x14ac:dyDescent="0.25">
      <c r="A4" s="294"/>
      <c r="B4" s="108" t="str">
        <f>CONCATENATE("3. ",VLOOKUP(C4,$C:$L,$A$1,FALSE))</f>
        <v>3. Configurator</v>
      </c>
      <c r="C4" s="104" t="s">
        <v>92</v>
      </c>
      <c r="D4" s="104" t="s">
        <v>92</v>
      </c>
      <c r="E4" s="104" t="s">
        <v>93</v>
      </c>
      <c r="F4" s="104" t="s">
        <v>580</v>
      </c>
      <c r="G4" s="104" t="s">
        <v>94</v>
      </c>
      <c r="H4" s="104" t="s">
        <v>95</v>
      </c>
      <c r="I4" s="104" t="s">
        <v>93</v>
      </c>
      <c r="M4" s="103" t="s">
        <v>574</v>
      </c>
    </row>
    <row r="5" spans="1:13" ht="18.75" x14ac:dyDescent="0.25">
      <c r="A5" s="294"/>
      <c r="B5" s="108" t="str">
        <f>CONCATENATE("4. ",VLOOKUP(C5,$C:$L,$A$1,FALSE))</f>
        <v>4. Quotation</v>
      </c>
      <c r="C5" s="104" t="s">
        <v>96</v>
      </c>
      <c r="D5" s="104" t="s">
        <v>97</v>
      </c>
      <c r="E5" s="104" t="s">
        <v>98</v>
      </c>
      <c r="F5" s="104" t="s">
        <v>99</v>
      </c>
      <c r="G5" s="104" t="s">
        <v>100</v>
      </c>
      <c r="H5" s="104" t="s">
        <v>101</v>
      </c>
      <c r="I5" s="104" t="s">
        <v>102</v>
      </c>
      <c r="M5" s="103" t="s">
        <v>389</v>
      </c>
    </row>
    <row r="6" spans="1:13" ht="18.75" x14ac:dyDescent="0.25">
      <c r="A6" s="294"/>
      <c r="B6" s="108" t="str">
        <f>CONCATENATE("5. ",VLOOKUP(C6,$C:$L,$A$1,FALSE))</f>
        <v>5. Save As</v>
      </c>
      <c r="C6" s="104" t="s">
        <v>103</v>
      </c>
      <c r="D6" s="104" t="s">
        <v>104</v>
      </c>
      <c r="E6" s="104" t="s">
        <v>105</v>
      </c>
      <c r="F6" s="104" t="s">
        <v>581</v>
      </c>
      <c r="G6" s="104" t="s">
        <v>106</v>
      </c>
      <c r="H6" s="104" t="s">
        <v>107</v>
      </c>
      <c r="I6" s="104" t="s">
        <v>108</v>
      </c>
      <c r="M6" s="103" t="s">
        <v>575</v>
      </c>
    </row>
    <row r="7" spans="1:13" ht="18.75" x14ac:dyDescent="0.25">
      <c r="A7" s="294"/>
      <c r="B7" s="108" t="str">
        <f>CONCATENATE("6. ",VLOOKUP(C7,$C:$L,$A$1,FALSE))</f>
        <v>6. Export PDF</v>
      </c>
      <c r="C7" s="104" t="s">
        <v>109</v>
      </c>
      <c r="D7" s="104" t="s">
        <v>110</v>
      </c>
      <c r="E7" s="104" t="s">
        <v>109</v>
      </c>
      <c r="F7" s="104" t="s">
        <v>582</v>
      </c>
      <c r="G7" s="104" t="s">
        <v>111</v>
      </c>
      <c r="H7" s="104" t="s">
        <v>112</v>
      </c>
      <c r="I7" s="104" t="s">
        <v>113</v>
      </c>
      <c r="M7" s="103" t="s">
        <v>422</v>
      </c>
    </row>
    <row r="8" spans="1:13" x14ac:dyDescent="0.25">
      <c r="A8" s="294"/>
      <c r="B8" s="108" t="str">
        <f>VLOOKUP(C8,$C:$L,$A$1,FALSE)</f>
        <v>Export Excel</v>
      </c>
      <c r="C8" s="104" t="s">
        <v>114</v>
      </c>
      <c r="D8" s="104" t="s">
        <v>115</v>
      </c>
      <c r="E8" s="104" t="s">
        <v>114</v>
      </c>
      <c r="F8" s="104" t="s">
        <v>116</v>
      </c>
      <c r="G8" s="104" t="s">
        <v>117</v>
      </c>
      <c r="H8" s="104" t="s">
        <v>118</v>
      </c>
      <c r="I8" s="104" t="s">
        <v>119</v>
      </c>
    </row>
    <row r="9" spans="1:13" x14ac:dyDescent="0.25">
      <c r="A9" s="294"/>
      <c r="B9" s="108" t="str">
        <f>VLOOKUP(C9,$C:$L,$A$1,FALSE)</f>
        <v>Clear Input</v>
      </c>
      <c r="C9" s="104" t="s">
        <v>120</v>
      </c>
      <c r="D9" s="104" t="s">
        <v>121</v>
      </c>
      <c r="E9" s="104" t="s">
        <v>122</v>
      </c>
      <c r="F9" s="104" t="s">
        <v>583</v>
      </c>
      <c r="G9" s="104" t="s">
        <v>123</v>
      </c>
      <c r="H9" s="104" t="s">
        <v>124</v>
      </c>
      <c r="I9" s="104" t="s">
        <v>125</v>
      </c>
    </row>
    <row r="10" spans="1:13" x14ac:dyDescent="0.25">
      <c r="A10" s="294"/>
      <c r="B10" s="108" t="str">
        <f>VLOOKUP(C10,$C:$L,$A$1,FALSE)</f>
        <v>Update</v>
      </c>
      <c r="C10" s="104" t="s">
        <v>126</v>
      </c>
      <c r="D10" s="104" t="s">
        <v>127</v>
      </c>
      <c r="E10" s="104" t="s">
        <v>128</v>
      </c>
      <c r="F10" s="104" t="s">
        <v>584</v>
      </c>
      <c r="G10" s="104" t="s">
        <v>129</v>
      </c>
      <c r="H10" s="104" t="s">
        <v>130</v>
      </c>
      <c r="I10" s="104" t="s">
        <v>131</v>
      </c>
    </row>
    <row r="11" spans="1:13" x14ac:dyDescent="0.25">
      <c r="A11" s="294"/>
      <c r="B11" s="108" t="str">
        <f>VLOOKUP(C11,$C:$L,$A$1,FALSE)</f>
        <v>Clear All</v>
      </c>
      <c r="C11" s="104" t="s">
        <v>132</v>
      </c>
      <c r="D11" s="104" t="s">
        <v>133</v>
      </c>
      <c r="E11" s="104" t="s">
        <v>134</v>
      </c>
      <c r="F11" s="104" t="s">
        <v>585</v>
      </c>
      <c r="G11" s="104" t="s">
        <v>135</v>
      </c>
      <c r="H11" s="104" t="s">
        <v>136</v>
      </c>
      <c r="I11" s="104" t="s">
        <v>137</v>
      </c>
    </row>
    <row r="12" spans="1:13" ht="15" customHeight="1" x14ac:dyDescent="0.25">
      <c r="A12" s="102"/>
      <c r="B12" s="102"/>
      <c r="F12" s="105" t="s">
        <v>586</v>
      </c>
    </row>
    <row r="13" spans="1:13" ht="14.45" customHeight="1" x14ac:dyDescent="0.25">
      <c r="A13" s="294" t="s">
        <v>80</v>
      </c>
      <c r="B13" s="108" t="str">
        <f t="shared" ref="B13:B23" si="0">VLOOKUP(C13,$C:$L,$A$1,FALSE)</f>
        <v>OPPLE LED Trunking Configurator</v>
      </c>
      <c r="C13" s="104" t="s">
        <v>138</v>
      </c>
      <c r="D13" s="104" t="s">
        <v>138</v>
      </c>
      <c r="E13" s="104" t="s">
        <v>139</v>
      </c>
      <c r="F13" s="104" t="s">
        <v>587</v>
      </c>
      <c r="G13" s="104" t="s">
        <v>380</v>
      </c>
      <c r="H13" s="104" t="s">
        <v>411</v>
      </c>
      <c r="I13" s="105" t="s">
        <v>140</v>
      </c>
    </row>
    <row r="14" spans="1:13" x14ac:dyDescent="0.25">
      <c r="A14" s="294"/>
      <c r="B14" s="108" t="str">
        <f t="shared" si="0"/>
        <v>Project Information</v>
      </c>
      <c r="C14" s="104" t="s">
        <v>52</v>
      </c>
      <c r="D14" s="104" t="s">
        <v>141</v>
      </c>
      <c r="E14" s="104" t="s">
        <v>142</v>
      </c>
      <c r="F14" s="104" t="s">
        <v>588</v>
      </c>
      <c r="G14" s="104" t="s">
        <v>143</v>
      </c>
      <c r="H14" s="104" t="s">
        <v>144</v>
      </c>
      <c r="I14" s="104" t="s">
        <v>145</v>
      </c>
    </row>
    <row r="15" spans="1:13" ht="14.45" customHeight="1" x14ac:dyDescent="0.25">
      <c r="A15" s="294"/>
      <c r="B15" s="108" t="str">
        <f t="shared" si="0"/>
        <v>Project Name*</v>
      </c>
      <c r="C15" s="248" t="s">
        <v>559</v>
      </c>
      <c r="D15" s="248" t="s">
        <v>561</v>
      </c>
      <c r="E15" s="248" t="s">
        <v>563</v>
      </c>
      <c r="F15" s="248" t="s">
        <v>566</v>
      </c>
      <c r="G15" s="248" t="s">
        <v>567</v>
      </c>
      <c r="H15" s="248" t="s">
        <v>569</v>
      </c>
      <c r="I15" s="248" t="s">
        <v>572</v>
      </c>
    </row>
    <row r="16" spans="1:13" x14ac:dyDescent="0.25">
      <c r="A16" s="294"/>
      <c r="B16" s="108" t="str">
        <f t="shared" si="0"/>
        <v>Wholesaler</v>
      </c>
      <c r="C16" s="104" t="s">
        <v>146</v>
      </c>
      <c r="D16" s="104" t="s">
        <v>147</v>
      </c>
      <c r="E16" s="104" t="s">
        <v>148</v>
      </c>
      <c r="F16" s="104" t="s">
        <v>589</v>
      </c>
      <c r="G16" s="104" t="s">
        <v>149</v>
      </c>
      <c r="H16" s="104" t="s">
        <v>150</v>
      </c>
      <c r="I16" s="104" t="s">
        <v>151</v>
      </c>
    </row>
    <row r="17" spans="1:9" x14ac:dyDescent="0.25">
      <c r="A17" s="294"/>
      <c r="B17" s="108" t="str">
        <f t="shared" si="0"/>
        <v>Installer</v>
      </c>
      <c r="C17" s="104" t="s">
        <v>152</v>
      </c>
      <c r="D17" s="104" t="s">
        <v>153</v>
      </c>
      <c r="E17" s="104" t="s">
        <v>153</v>
      </c>
      <c r="F17" s="104" t="s">
        <v>590</v>
      </c>
      <c r="G17" s="104" t="s">
        <v>153</v>
      </c>
      <c r="H17" s="104" t="s">
        <v>154</v>
      </c>
      <c r="I17" s="104" t="s">
        <v>155</v>
      </c>
    </row>
    <row r="18" spans="1:9" x14ac:dyDescent="0.25">
      <c r="A18" s="294"/>
      <c r="B18" s="108" t="str">
        <f t="shared" si="0"/>
        <v>OPPLE Lighting B.V Information</v>
      </c>
      <c r="C18" s="104" t="s">
        <v>71</v>
      </c>
      <c r="D18" s="104" t="s">
        <v>156</v>
      </c>
      <c r="E18" s="104" t="s">
        <v>157</v>
      </c>
      <c r="F18" s="104" t="s">
        <v>591</v>
      </c>
      <c r="G18" s="104" t="s">
        <v>158</v>
      </c>
      <c r="H18" s="104" t="s">
        <v>159</v>
      </c>
      <c r="I18" s="104" t="s">
        <v>160</v>
      </c>
    </row>
    <row r="19" spans="1:9" x14ac:dyDescent="0.25">
      <c r="A19" s="294"/>
      <c r="B19" s="108" t="str">
        <f t="shared" si="0"/>
        <v>Representative*</v>
      </c>
      <c r="C19" s="248" t="s">
        <v>560</v>
      </c>
      <c r="D19" s="248" t="s">
        <v>562</v>
      </c>
      <c r="E19" s="248" t="s">
        <v>564</v>
      </c>
      <c r="F19" s="248" t="s">
        <v>565</v>
      </c>
      <c r="G19" s="248" t="s">
        <v>568</v>
      </c>
      <c r="H19" s="248" t="s">
        <v>570</v>
      </c>
      <c r="I19" s="248" t="s">
        <v>571</v>
      </c>
    </row>
    <row r="20" spans="1:9" x14ac:dyDescent="0.25">
      <c r="A20" s="294"/>
      <c r="B20" s="108" t="str">
        <f t="shared" si="0"/>
        <v>Date</v>
      </c>
      <c r="C20" s="104" t="s">
        <v>161</v>
      </c>
      <c r="D20" s="104" t="s">
        <v>162</v>
      </c>
      <c r="E20" s="104" t="s">
        <v>162</v>
      </c>
      <c r="F20" s="104" t="s">
        <v>164</v>
      </c>
      <c r="G20" s="104" t="s">
        <v>161</v>
      </c>
      <c r="H20" s="104" t="s">
        <v>163</v>
      </c>
      <c r="I20" s="104" t="s">
        <v>164</v>
      </c>
    </row>
    <row r="21" spans="1:9" x14ac:dyDescent="0.25">
      <c r="A21" s="294"/>
      <c r="B21" s="108" t="str">
        <f t="shared" si="0"/>
        <v>Project Remark</v>
      </c>
      <c r="C21" s="248" t="s">
        <v>64</v>
      </c>
      <c r="D21" s="104" t="s">
        <v>165</v>
      </c>
      <c r="E21" s="104" t="s">
        <v>400</v>
      </c>
      <c r="F21" s="104" t="s">
        <v>390</v>
      </c>
      <c r="G21" s="104" t="s">
        <v>381</v>
      </c>
      <c r="H21" s="104" t="s">
        <v>166</v>
      </c>
      <c r="I21" s="104" t="s">
        <v>167</v>
      </c>
    </row>
    <row r="22" spans="1:9" x14ac:dyDescent="0.25">
      <c r="A22" s="294"/>
      <c r="B22" s="108" t="str">
        <f t="shared" si="0"/>
        <v>Section Name &amp; Remark</v>
      </c>
      <c r="C22" s="104" t="s">
        <v>65</v>
      </c>
      <c r="D22" s="104" t="s">
        <v>168</v>
      </c>
      <c r="E22" s="104" t="s">
        <v>169</v>
      </c>
      <c r="F22" s="104" t="s">
        <v>391</v>
      </c>
      <c r="G22" s="104" t="s">
        <v>170</v>
      </c>
      <c r="H22" s="104" t="s">
        <v>171</v>
      </c>
      <c r="I22" s="104" t="s">
        <v>172</v>
      </c>
    </row>
    <row r="23" spans="1:9" x14ac:dyDescent="0.25">
      <c r="A23" s="294"/>
      <c r="B23" s="108" t="str">
        <f t="shared" si="0"/>
        <v>Section</v>
      </c>
      <c r="C23" s="104" t="s">
        <v>63</v>
      </c>
      <c r="D23" s="104" t="s">
        <v>173</v>
      </c>
      <c r="E23" s="248" t="s">
        <v>573</v>
      </c>
      <c r="F23" s="104" t="s">
        <v>592</v>
      </c>
      <c r="G23" s="104" t="s">
        <v>174</v>
      </c>
      <c r="H23" s="104" t="s">
        <v>175</v>
      </c>
      <c r="I23" s="104" t="s">
        <v>176</v>
      </c>
    </row>
    <row r="24" spans="1:9" x14ac:dyDescent="0.25">
      <c r="F24" s="105" t="s">
        <v>586</v>
      </c>
    </row>
    <row r="25" spans="1:9" ht="14.45" customHeight="1" x14ac:dyDescent="0.25">
      <c r="A25" s="295" t="s">
        <v>177</v>
      </c>
      <c r="B25" s="109" t="str">
        <f>VLOOKUP(C25,$C:$L,$A$1,FALSE)</f>
        <v>OPPLE LED Trunking: Input Form</v>
      </c>
      <c r="C25" s="104" t="s">
        <v>62</v>
      </c>
      <c r="D25" s="104" t="s">
        <v>178</v>
      </c>
      <c r="E25" s="104" t="s">
        <v>179</v>
      </c>
      <c r="F25" s="104" t="s">
        <v>392</v>
      </c>
      <c r="G25" s="104" t="s">
        <v>382</v>
      </c>
      <c r="H25" s="104" t="s">
        <v>412</v>
      </c>
      <c r="I25" s="105" t="s">
        <v>180</v>
      </c>
    </row>
    <row r="26" spans="1:9" x14ac:dyDescent="0.25">
      <c r="A26" s="295"/>
      <c r="B26" s="109" t="str">
        <f>VLOOKUP(C26,$C:$L,$A$1,FALSE)</f>
        <v>OPPLE LED Trunking Configurator</v>
      </c>
      <c r="C26" s="104" t="s">
        <v>138</v>
      </c>
      <c r="D26" s="104" t="s">
        <v>138</v>
      </c>
      <c r="E26" s="104" t="s">
        <v>139</v>
      </c>
      <c r="F26" s="104" t="s">
        <v>587</v>
      </c>
      <c r="G26" s="104" t="s">
        <v>380</v>
      </c>
      <c r="H26" s="104" t="s">
        <v>411</v>
      </c>
      <c r="I26" s="104" t="s">
        <v>140</v>
      </c>
    </row>
    <row r="27" spans="1:9" x14ac:dyDescent="0.25">
      <c r="A27" s="295"/>
      <c r="B27" s="109" t="str">
        <f>VLOOKUP(C27,$C:$L,$A$1,FALSE)</f>
        <v>OPPLE LED Trunking: Total Gross Price and Product list</v>
      </c>
      <c r="C27" s="104" t="s">
        <v>48</v>
      </c>
      <c r="D27" s="104" t="s">
        <v>181</v>
      </c>
      <c r="E27" s="104" t="s">
        <v>401</v>
      </c>
      <c r="F27" s="104" t="s">
        <v>393</v>
      </c>
      <c r="G27" s="104" t="s">
        <v>383</v>
      </c>
      <c r="H27" s="104" t="s">
        <v>413</v>
      </c>
      <c r="I27" s="104" t="s">
        <v>182</v>
      </c>
    </row>
    <row r="28" spans="1:9" x14ac:dyDescent="0.25">
      <c r="A28" s="106"/>
      <c r="B28" s="110"/>
      <c r="F28" s="105" t="s">
        <v>586</v>
      </c>
      <c r="I28" s="104"/>
    </row>
    <row r="29" spans="1:9" ht="14.45" customHeight="1" x14ac:dyDescent="0.25">
      <c r="A29" s="294" t="s">
        <v>183</v>
      </c>
      <c r="B29" s="108" t="str">
        <f t="shared" ref="B29:B45" si="1">VLOOKUP(C29,$C:$L,$A$1,FALSE)</f>
        <v>LED Module</v>
      </c>
      <c r="C29" s="104" t="s">
        <v>44</v>
      </c>
      <c r="D29" s="117" t="s">
        <v>419</v>
      </c>
      <c r="E29" s="104" t="s">
        <v>402</v>
      </c>
      <c r="F29" s="104" t="s">
        <v>593</v>
      </c>
      <c r="G29" s="104" t="s">
        <v>184</v>
      </c>
      <c r="H29" s="104" t="s">
        <v>185</v>
      </c>
      <c r="I29" s="104" t="s">
        <v>186</v>
      </c>
    </row>
    <row r="30" spans="1:9" x14ac:dyDescent="0.25">
      <c r="A30" s="294"/>
      <c r="B30" s="108" t="str">
        <f t="shared" si="1"/>
        <v>No. of Lines</v>
      </c>
      <c r="C30" s="104" t="s">
        <v>70</v>
      </c>
      <c r="D30" s="104" t="s">
        <v>187</v>
      </c>
      <c r="E30" s="104" t="s">
        <v>188</v>
      </c>
      <c r="F30" s="104" t="s">
        <v>189</v>
      </c>
      <c r="G30" s="104" t="s">
        <v>190</v>
      </c>
      <c r="H30" s="104" t="s">
        <v>191</v>
      </c>
      <c r="I30" s="104" t="s">
        <v>192</v>
      </c>
    </row>
    <row r="31" spans="1:9" x14ac:dyDescent="0.25">
      <c r="A31" s="294"/>
      <c r="B31" s="108" t="str">
        <f t="shared" si="1"/>
        <v>Length per line (m)</v>
      </c>
      <c r="C31" s="104" t="s">
        <v>58</v>
      </c>
      <c r="D31" s="104" t="s">
        <v>193</v>
      </c>
      <c r="E31" s="104" t="s">
        <v>403</v>
      </c>
      <c r="F31" s="104" t="s">
        <v>594</v>
      </c>
      <c r="G31" s="104" t="s">
        <v>194</v>
      </c>
      <c r="H31" s="104" t="s">
        <v>195</v>
      </c>
      <c r="I31" s="104" t="s">
        <v>196</v>
      </c>
    </row>
    <row r="32" spans="1:9" x14ac:dyDescent="0.25">
      <c r="A32" s="294"/>
      <c r="B32" s="108" t="str">
        <f t="shared" si="1"/>
        <v>Feed-in-box</v>
      </c>
      <c r="C32" s="104" t="s">
        <v>59</v>
      </c>
      <c r="D32" s="104" t="s">
        <v>197</v>
      </c>
      <c r="E32" s="104" t="s">
        <v>404</v>
      </c>
      <c r="F32" s="104" t="s">
        <v>198</v>
      </c>
      <c r="G32" s="104" t="s">
        <v>199</v>
      </c>
      <c r="H32" s="104" t="s">
        <v>414</v>
      </c>
      <c r="I32" s="104" t="s">
        <v>200</v>
      </c>
    </row>
    <row r="33" spans="1:9" x14ac:dyDescent="0.25">
      <c r="A33" s="294"/>
      <c r="B33" s="108" t="str">
        <f t="shared" si="1"/>
        <v>Mounting Method</v>
      </c>
      <c r="C33" s="104" t="s">
        <v>60</v>
      </c>
      <c r="D33" s="104" t="s">
        <v>201</v>
      </c>
      <c r="E33" s="104" t="s">
        <v>405</v>
      </c>
      <c r="F33" s="104" t="s">
        <v>394</v>
      </c>
      <c r="G33" s="104" t="s">
        <v>202</v>
      </c>
      <c r="H33" s="104" t="s">
        <v>203</v>
      </c>
      <c r="I33" s="104" t="s">
        <v>204</v>
      </c>
    </row>
    <row r="34" spans="1:9" x14ac:dyDescent="0.25">
      <c r="A34" s="294"/>
      <c r="B34" s="108" t="str">
        <f t="shared" si="1"/>
        <v>LED Module Occupation per Line</v>
      </c>
      <c r="C34" s="104" t="s">
        <v>66</v>
      </c>
      <c r="D34" s="235" t="s">
        <v>532</v>
      </c>
      <c r="E34" s="104" t="s">
        <v>205</v>
      </c>
      <c r="F34" s="104" t="s">
        <v>595</v>
      </c>
      <c r="G34" s="104" t="s">
        <v>206</v>
      </c>
      <c r="H34" s="104" t="s">
        <v>207</v>
      </c>
      <c r="I34" s="104" t="s">
        <v>208</v>
      </c>
    </row>
    <row r="35" spans="1:9" x14ac:dyDescent="0.25">
      <c r="A35" s="294"/>
      <c r="B35" s="108" t="str">
        <f t="shared" si="1"/>
        <v>Custom Amount</v>
      </c>
      <c r="C35" s="104" t="s">
        <v>61</v>
      </c>
      <c r="D35" s="104" t="s">
        <v>209</v>
      </c>
      <c r="E35" s="104" t="s">
        <v>210</v>
      </c>
      <c r="F35" s="104" t="s">
        <v>596</v>
      </c>
      <c r="G35" s="104" t="s">
        <v>211</v>
      </c>
      <c r="H35" s="104" t="s">
        <v>212</v>
      </c>
      <c r="I35" s="104" t="s">
        <v>213</v>
      </c>
    </row>
    <row r="36" spans="1:9" x14ac:dyDescent="0.25">
      <c r="A36" s="294"/>
      <c r="B36" s="108" t="str">
        <f t="shared" si="1"/>
        <v>LED Modules per Line</v>
      </c>
      <c r="C36" s="233" t="s">
        <v>214</v>
      </c>
      <c r="D36" s="104" t="s">
        <v>215</v>
      </c>
      <c r="E36" s="104" t="s">
        <v>216</v>
      </c>
      <c r="F36" s="104" t="s">
        <v>597</v>
      </c>
      <c r="G36" s="104" t="s">
        <v>217</v>
      </c>
      <c r="H36" s="104" t="s">
        <v>218</v>
      </c>
      <c r="I36" s="104" t="s">
        <v>219</v>
      </c>
    </row>
    <row r="37" spans="1:9" x14ac:dyDescent="0.25">
      <c r="A37" s="294"/>
      <c r="B37" s="108" t="str">
        <f t="shared" si="1"/>
        <v>Line ends with LED Module?</v>
      </c>
      <c r="C37" s="104" t="s">
        <v>220</v>
      </c>
      <c r="D37" s="104" t="s">
        <v>221</v>
      </c>
      <c r="E37" s="104" t="s">
        <v>222</v>
      </c>
      <c r="F37" s="104" t="s">
        <v>598</v>
      </c>
      <c r="G37" s="104" t="s">
        <v>223</v>
      </c>
      <c r="H37" s="104" t="s">
        <v>224</v>
      </c>
      <c r="I37" s="104" t="s">
        <v>225</v>
      </c>
    </row>
    <row r="38" spans="1:9" x14ac:dyDescent="0.25">
      <c r="A38" s="294"/>
      <c r="B38" s="108" t="str">
        <f t="shared" si="1"/>
        <v>Article Code</v>
      </c>
      <c r="C38" s="113" t="s">
        <v>378</v>
      </c>
      <c r="D38" s="113" t="s">
        <v>379</v>
      </c>
      <c r="E38" s="104" t="s">
        <v>226</v>
      </c>
      <c r="F38" s="104" t="s">
        <v>227</v>
      </c>
      <c r="G38" s="104" t="s">
        <v>228</v>
      </c>
      <c r="H38" s="104" t="s">
        <v>229</v>
      </c>
      <c r="I38" s="104" t="s">
        <v>230</v>
      </c>
    </row>
    <row r="39" spans="1:9" x14ac:dyDescent="0.25">
      <c r="A39" s="294"/>
      <c r="B39" s="108" t="str">
        <f t="shared" si="1"/>
        <v>Article Description</v>
      </c>
      <c r="C39" s="104" t="s">
        <v>28</v>
      </c>
      <c r="D39" s="104" t="s">
        <v>231</v>
      </c>
      <c r="E39" s="104" t="s">
        <v>232</v>
      </c>
      <c r="F39" s="104" t="s">
        <v>599</v>
      </c>
      <c r="G39" s="104" t="s">
        <v>233</v>
      </c>
      <c r="H39" s="104" t="s">
        <v>234</v>
      </c>
      <c r="I39" s="104" t="s">
        <v>235</v>
      </c>
    </row>
    <row r="40" spans="1:9" x14ac:dyDescent="0.25">
      <c r="A40" s="294"/>
      <c r="B40" s="108" t="str">
        <f t="shared" si="1"/>
        <v>Number of products needed</v>
      </c>
      <c r="C40" s="104" t="s">
        <v>30</v>
      </c>
      <c r="D40" s="104" t="s">
        <v>236</v>
      </c>
      <c r="E40" s="104" t="s">
        <v>237</v>
      </c>
      <c r="F40" s="104" t="s">
        <v>238</v>
      </c>
      <c r="G40" s="104" t="s">
        <v>239</v>
      </c>
      <c r="H40" s="104" t="s">
        <v>240</v>
      </c>
      <c r="I40" s="104" t="s">
        <v>241</v>
      </c>
    </row>
    <row r="41" spans="1:9" x14ac:dyDescent="0.25">
      <c r="A41" s="294"/>
      <c r="B41" s="108" t="str">
        <f t="shared" si="1"/>
        <v>Unit Gross Price</v>
      </c>
      <c r="C41" s="104" t="s">
        <v>32</v>
      </c>
      <c r="D41" s="104" t="s">
        <v>242</v>
      </c>
      <c r="E41" s="104" t="s">
        <v>243</v>
      </c>
      <c r="F41" s="104" t="s">
        <v>395</v>
      </c>
      <c r="G41" s="104" t="s">
        <v>384</v>
      </c>
      <c r="H41" s="104" t="s">
        <v>415</v>
      </c>
      <c r="I41" s="104" t="s">
        <v>244</v>
      </c>
    </row>
    <row r="42" spans="1:9" x14ac:dyDescent="0.25">
      <c r="A42" s="294"/>
      <c r="B42" s="108" t="str">
        <f t="shared" si="1"/>
        <v>Total Gross Price</v>
      </c>
      <c r="C42" s="104" t="s">
        <v>31</v>
      </c>
      <c r="D42" s="104" t="s">
        <v>245</v>
      </c>
      <c r="E42" s="104" t="s">
        <v>246</v>
      </c>
      <c r="F42" s="104" t="s">
        <v>396</v>
      </c>
      <c r="G42" s="104" t="s">
        <v>385</v>
      </c>
      <c r="H42" s="104" t="s">
        <v>416</v>
      </c>
      <c r="I42" s="104" t="s">
        <v>247</v>
      </c>
    </row>
    <row r="43" spans="1:9" x14ac:dyDescent="0.25">
      <c r="A43" s="294"/>
      <c r="B43" s="108" t="str">
        <f t="shared" si="1"/>
        <v>Remarks</v>
      </c>
      <c r="C43" s="104" t="s">
        <v>33</v>
      </c>
      <c r="D43" s="104" t="s">
        <v>248</v>
      </c>
      <c r="E43" s="104" t="s">
        <v>249</v>
      </c>
      <c r="F43" s="104" t="s">
        <v>397</v>
      </c>
      <c r="G43" s="104" t="s">
        <v>250</v>
      </c>
      <c r="H43" s="104" t="s">
        <v>251</v>
      </c>
      <c r="I43" s="104" t="s">
        <v>252</v>
      </c>
    </row>
    <row r="44" spans="1:9" x14ac:dyDescent="0.25">
      <c r="A44" s="294"/>
      <c r="B44" s="108" t="str">
        <f t="shared" si="1"/>
        <v>Quantity Needed</v>
      </c>
      <c r="C44" s="104" t="s">
        <v>253</v>
      </c>
      <c r="D44" s="104" t="s">
        <v>254</v>
      </c>
      <c r="E44" s="104" t="s">
        <v>255</v>
      </c>
      <c r="F44" s="104" t="s">
        <v>256</v>
      </c>
      <c r="G44" s="104" t="s">
        <v>257</v>
      </c>
      <c r="H44" s="104" t="s">
        <v>258</v>
      </c>
      <c r="I44" s="104" t="s">
        <v>259</v>
      </c>
    </row>
    <row r="45" spans="1:9" x14ac:dyDescent="0.25">
      <c r="A45" s="294"/>
      <c r="B45" s="108" t="str">
        <f t="shared" si="1"/>
        <v>Power</v>
      </c>
      <c r="C45" s="104" t="s">
        <v>47</v>
      </c>
      <c r="D45" s="104" t="s">
        <v>260</v>
      </c>
      <c r="E45" s="104" t="s">
        <v>261</v>
      </c>
      <c r="F45" s="104" t="s">
        <v>600</v>
      </c>
      <c r="G45" s="104" t="s">
        <v>262</v>
      </c>
      <c r="H45" s="104" t="s">
        <v>263</v>
      </c>
      <c r="I45" s="104" t="s">
        <v>264</v>
      </c>
    </row>
    <row r="46" spans="1:9" x14ac:dyDescent="0.25">
      <c r="A46" s="107"/>
      <c r="B46" s="111"/>
      <c r="F46" s="105" t="s">
        <v>586</v>
      </c>
    </row>
    <row r="47" spans="1:9" ht="14.45" customHeight="1" x14ac:dyDescent="0.25">
      <c r="A47" s="294" t="s">
        <v>265</v>
      </c>
      <c r="B47" s="108" t="str">
        <f t="shared" ref="B47:B58" si="2">VLOOKUP(C47,$C:$L,$A$1,FALSE)</f>
        <v>Yes</v>
      </c>
      <c r="C47" s="104" t="s">
        <v>54</v>
      </c>
      <c r="D47" s="104" t="s">
        <v>266</v>
      </c>
      <c r="E47" s="104" t="s">
        <v>266</v>
      </c>
      <c r="F47" s="104" t="s">
        <v>601</v>
      </c>
      <c r="G47" s="104" t="s">
        <v>267</v>
      </c>
      <c r="H47" s="104" t="s">
        <v>268</v>
      </c>
      <c r="I47" s="104" t="s">
        <v>269</v>
      </c>
    </row>
    <row r="48" spans="1:9" x14ac:dyDescent="0.25">
      <c r="A48" s="294"/>
      <c r="B48" s="108" t="str">
        <f t="shared" si="2"/>
        <v>No</v>
      </c>
      <c r="C48" s="104" t="s">
        <v>55</v>
      </c>
      <c r="D48" s="104" t="s">
        <v>270</v>
      </c>
      <c r="E48" s="104" t="s">
        <v>271</v>
      </c>
      <c r="F48" s="104" t="s">
        <v>55</v>
      </c>
      <c r="G48" s="104" t="s">
        <v>272</v>
      </c>
      <c r="H48" s="104" t="s">
        <v>55</v>
      </c>
      <c r="I48" s="104" t="s">
        <v>273</v>
      </c>
    </row>
    <row r="49" spans="1:9" x14ac:dyDescent="0.25">
      <c r="A49" s="294"/>
      <c r="B49" s="108" t="str">
        <f t="shared" si="2"/>
        <v>Mounting Clip Chain</v>
      </c>
      <c r="C49" s="104" t="s">
        <v>35</v>
      </c>
      <c r="D49" s="117" t="s">
        <v>420</v>
      </c>
      <c r="E49" s="104" t="s">
        <v>406</v>
      </c>
      <c r="F49" s="104" t="s">
        <v>602</v>
      </c>
      <c r="G49" s="104" t="s">
        <v>274</v>
      </c>
      <c r="H49" s="104" t="s">
        <v>275</v>
      </c>
      <c r="I49" s="104" t="s">
        <v>276</v>
      </c>
    </row>
    <row r="50" spans="1:9" x14ac:dyDescent="0.25">
      <c r="A50" s="294"/>
      <c r="B50" s="108" t="str">
        <f t="shared" si="2"/>
        <v>Cord 3m</v>
      </c>
      <c r="C50" s="104" t="s">
        <v>36</v>
      </c>
      <c r="D50" s="104" t="s">
        <v>277</v>
      </c>
      <c r="E50" s="104" t="s">
        <v>407</v>
      </c>
      <c r="F50" s="104" t="s">
        <v>603</v>
      </c>
      <c r="G50" s="104" t="s">
        <v>278</v>
      </c>
      <c r="H50" s="104" t="s">
        <v>279</v>
      </c>
      <c r="I50" s="104" t="s">
        <v>280</v>
      </c>
    </row>
    <row r="51" spans="1:9" x14ac:dyDescent="0.25">
      <c r="A51" s="294"/>
      <c r="B51" s="108" t="str">
        <f t="shared" si="2"/>
        <v>Mounting Clip</v>
      </c>
      <c r="C51" s="104" t="s">
        <v>38</v>
      </c>
      <c r="D51" s="104" t="s">
        <v>281</v>
      </c>
      <c r="E51" s="104" t="s">
        <v>282</v>
      </c>
      <c r="F51" s="104" t="s">
        <v>604</v>
      </c>
      <c r="G51" s="104" t="s">
        <v>283</v>
      </c>
      <c r="H51" s="104" t="s">
        <v>284</v>
      </c>
      <c r="I51" s="104" t="s">
        <v>285</v>
      </c>
    </row>
    <row r="52" spans="1:9" x14ac:dyDescent="0.25">
      <c r="A52" s="294"/>
      <c r="B52" s="108" t="str">
        <f t="shared" si="2"/>
        <v>Full</v>
      </c>
      <c r="C52" s="104" t="s">
        <v>67</v>
      </c>
      <c r="D52" s="104" t="s">
        <v>291</v>
      </c>
      <c r="E52" s="104" t="s">
        <v>292</v>
      </c>
      <c r="F52" s="104" t="s">
        <v>294</v>
      </c>
      <c r="G52" s="104" t="s">
        <v>293</v>
      </c>
      <c r="H52" s="104" t="s">
        <v>294</v>
      </c>
      <c r="I52" s="104" t="s">
        <v>295</v>
      </c>
    </row>
    <row r="53" spans="1:9" x14ac:dyDescent="0.25">
      <c r="A53" s="294"/>
      <c r="B53" s="108" t="str">
        <f t="shared" si="2"/>
        <v>Half</v>
      </c>
      <c r="C53" s="104" t="s">
        <v>68</v>
      </c>
      <c r="D53" s="104" t="s">
        <v>286</v>
      </c>
      <c r="E53" s="104" t="s">
        <v>287</v>
      </c>
      <c r="F53" s="104" t="s">
        <v>605</v>
      </c>
      <c r="G53" s="104" t="s">
        <v>288</v>
      </c>
      <c r="H53" s="104" t="s">
        <v>289</v>
      </c>
      <c r="I53" s="104" t="s">
        <v>290</v>
      </c>
    </row>
    <row r="54" spans="1:9" x14ac:dyDescent="0.25">
      <c r="A54" s="294"/>
      <c r="B54" s="108" t="str">
        <f t="shared" si="2"/>
        <v>One-Third</v>
      </c>
      <c r="C54" s="104" t="s">
        <v>69</v>
      </c>
      <c r="D54" s="104" t="s">
        <v>296</v>
      </c>
      <c r="E54" s="104" t="s">
        <v>297</v>
      </c>
      <c r="F54" s="104" t="s">
        <v>606</v>
      </c>
      <c r="G54" s="104" t="s">
        <v>298</v>
      </c>
      <c r="H54" s="104" t="s">
        <v>299</v>
      </c>
      <c r="I54" s="104" t="s">
        <v>300</v>
      </c>
    </row>
    <row r="55" spans="1:9" x14ac:dyDescent="0.25">
      <c r="A55" s="294"/>
      <c r="B55" s="108" t="str">
        <f t="shared" si="2"/>
        <v>Custom</v>
      </c>
      <c r="C55" s="104" t="s">
        <v>53</v>
      </c>
      <c r="D55" s="104" t="s">
        <v>301</v>
      </c>
      <c r="E55" s="104" t="s">
        <v>408</v>
      </c>
      <c r="F55" s="104" t="s">
        <v>607</v>
      </c>
      <c r="G55" s="104" t="s">
        <v>302</v>
      </c>
      <c r="H55" s="104" t="s">
        <v>303</v>
      </c>
      <c r="I55" s="104" t="s">
        <v>304</v>
      </c>
    </row>
    <row r="56" spans="1:9" x14ac:dyDescent="0.25">
      <c r="A56" s="294"/>
      <c r="B56" s="108" t="str">
        <f t="shared" si="2"/>
        <v>Update</v>
      </c>
      <c r="C56" s="104" t="s">
        <v>126</v>
      </c>
      <c r="D56" s="104" t="s">
        <v>127</v>
      </c>
      <c r="E56" s="104" t="s">
        <v>128</v>
      </c>
      <c r="F56" s="104" t="s">
        <v>584</v>
      </c>
      <c r="G56" s="104" t="s">
        <v>129</v>
      </c>
      <c r="H56" s="104" t="s">
        <v>130</v>
      </c>
      <c r="I56" s="104" t="s">
        <v>131</v>
      </c>
    </row>
    <row r="57" spans="1:9" x14ac:dyDescent="0.25">
      <c r="A57" s="294"/>
      <c r="B57" s="108" t="str">
        <f t="shared" si="2"/>
        <v>Unknown</v>
      </c>
      <c r="C57" s="104" t="s">
        <v>305</v>
      </c>
      <c r="D57" s="104" t="s">
        <v>306</v>
      </c>
      <c r="E57" s="104" t="s">
        <v>307</v>
      </c>
      <c r="F57" s="104" t="s">
        <v>608</v>
      </c>
      <c r="G57" s="104" t="s">
        <v>308</v>
      </c>
      <c r="H57" s="104" t="s">
        <v>309</v>
      </c>
      <c r="I57" s="104" t="s">
        <v>310</v>
      </c>
    </row>
    <row r="58" spans="1:9" x14ac:dyDescent="0.25">
      <c r="A58" s="294"/>
      <c r="B58" s="108" t="str">
        <f t="shared" si="2"/>
        <v>Only needed in case not already present in the installation</v>
      </c>
      <c r="C58" s="104" t="s">
        <v>311</v>
      </c>
      <c r="D58" s="104" t="s">
        <v>312</v>
      </c>
      <c r="E58" s="104" t="s">
        <v>409</v>
      </c>
      <c r="F58" s="104" t="s">
        <v>609</v>
      </c>
      <c r="G58" s="104" t="s">
        <v>313</v>
      </c>
      <c r="H58" s="104" t="s">
        <v>314</v>
      </c>
      <c r="I58" s="104" t="s">
        <v>315</v>
      </c>
    </row>
    <row r="59" spans="1:9" x14ac:dyDescent="0.25">
      <c r="F59" s="105" t="s">
        <v>586</v>
      </c>
    </row>
    <row r="60" spans="1:9" ht="14.45" customHeight="1" x14ac:dyDescent="0.25">
      <c r="A60" s="294" t="s">
        <v>316</v>
      </c>
      <c r="B60" s="108" t="str">
        <f t="shared" ref="B60:B70" si="3">VLOOKUP(C60,$C:$L,$A$1,FALSE)</f>
        <v>Cancel clicked</v>
      </c>
      <c r="C60" s="104" t="s">
        <v>317</v>
      </c>
      <c r="D60" s="104" t="s">
        <v>318</v>
      </c>
      <c r="E60" s="104" t="s">
        <v>319</v>
      </c>
      <c r="F60" s="104" t="s">
        <v>398</v>
      </c>
      <c r="G60" s="104" t="s">
        <v>320</v>
      </c>
      <c r="H60" s="104" t="s">
        <v>321</v>
      </c>
      <c r="I60" s="104" t="s">
        <v>322</v>
      </c>
    </row>
    <row r="61" spans="1:9" x14ac:dyDescent="0.25">
      <c r="A61" s="294"/>
      <c r="B61" s="108" t="str">
        <f t="shared" si="3"/>
        <v>Could not create PDF file</v>
      </c>
      <c r="C61" s="104" t="s">
        <v>323</v>
      </c>
      <c r="D61" s="104" t="s">
        <v>324</v>
      </c>
      <c r="E61" s="104" t="s">
        <v>325</v>
      </c>
      <c r="F61" s="104" t="s">
        <v>610</v>
      </c>
      <c r="G61" s="104" t="s">
        <v>326</v>
      </c>
      <c r="H61" s="104" t="s">
        <v>327</v>
      </c>
      <c r="I61" s="104" t="s">
        <v>328</v>
      </c>
    </row>
    <row r="62" spans="1:9" x14ac:dyDescent="0.25">
      <c r="A62" s="294"/>
      <c r="B62" s="108" t="str">
        <f t="shared" si="3"/>
        <v>There is no project name</v>
      </c>
      <c r="C62" s="104" t="s">
        <v>329</v>
      </c>
      <c r="D62" s="104" t="s">
        <v>330</v>
      </c>
      <c r="E62" s="104" t="s">
        <v>331</v>
      </c>
      <c r="F62" s="104" t="s">
        <v>611</v>
      </c>
      <c r="G62" s="104" t="s">
        <v>332</v>
      </c>
      <c r="H62" s="104" t="s">
        <v>333</v>
      </c>
      <c r="I62" s="104" t="s">
        <v>334</v>
      </c>
    </row>
    <row r="63" spans="1:9" x14ac:dyDescent="0.25">
      <c r="A63" s="294"/>
      <c r="B63" s="108" t="str">
        <f t="shared" si="3"/>
        <v>You saved file</v>
      </c>
      <c r="C63" s="104" t="s">
        <v>335</v>
      </c>
      <c r="D63" s="104" t="s">
        <v>336</v>
      </c>
      <c r="E63" s="104" t="s">
        <v>337</v>
      </c>
      <c r="F63" s="104" t="s">
        <v>338</v>
      </c>
      <c r="G63" s="104" t="s">
        <v>339</v>
      </c>
      <c r="H63" s="104" t="s">
        <v>340</v>
      </c>
      <c r="I63" s="104" t="s">
        <v>341</v>
      </c>
    </row>
    <row r="64" spans="1:9" x14ac:dyDescent="0.25">
      <c r="A64" s="294"/>
      <c r="B64" s="108" t="str">
        <f t="shared" si="3"/>
        <v>Customizable Quotation is created!</v>
      </c>
      <c r="C64" s="104" t="s">
        <v>342</v>
      </c>
      <c r="D64" s="104" t="s">
        <v>343</v>
      </c>
      <c r="E64" s="104" t="s">
        <v>410</v>
      </c>
      <c r="F64" s="104" t="s">
        <v>612</v>
      </c>
      <c r="G64" s="104" t="s">
        <v>344</v>
      </c>
      <c r="H64" s="104" t="s">
        <v>345</v>
      </c>
      <c r="I64" s="104" t="s">
        <v>346</v>
      </c>
    </row>
    <row r="65" spans="1:9" x14ac:dyDescent="0.25">
      <c r="A65" s="294"/>
      <c r="B65" s="108" t="str">
        <f t="shared" si="3"/>
        <v>File not open</v>
      </c>
      <c r="C65" s="104" t="s">
        <v>347</v>
      </c>
      <c r="D65" s="104" t="s">
        <v>348</v>
      </c>
      <c r="E65" s="104" t="s">
        <v>349</v>
      </c>
      <c r="F65" s="104" t="s">
        <v>613</v>
      </c>
      <c r="G65" s="104" t="s">
        <v>386</v>
      </c>
      <c r="H65" s="104" t="s">
        <v>350</v>
      </c>
      <c r="I65" s="104" t="s">
        <v>351</v>
      </c>
    </row>
    <row r="66" spans="1:9" x14ac:dyDescent="0.25">
      <c r="A66" s="294"/>
      <c r="B66" s="108" t="str">
        <f t="shared" si="3"/>
        <v>Input Data Successfully!</v>
      </c>
      <c r="C66" s="104" t="s">
        <v>352</v>
      </c>
      <c r="D66" s="104" t="s">
        <v>353</v>
      </c>
      <c r="E66" s="104" t="s">
        <v>354</v>
      </c>
      <c r="F66" s="104" t="s">
        <v>399</v>
      </c>
      <c r="G66" s="104" t="s">
        <v>387</v>
      </c>
      <c r="H66" s="104" t="s">
        <v>417</v>
      </c>
      <c r="I66" s="104" t="s">
        <v>355</v>
      </c>
    </row>
    <row r="67" spans="1:9" x14ac:dyDescent="0.25">
      <c r="A67" s="294"/>
      <c r="B67" s="108" t="str">
        <f t="shared" si="3"/>
        <v>The process may take around 10 to 20 seconds. Please wait!</v>
      </c>
      <c r="C67" s="104" t="s">
        <v>356</v>
      </c>
      <c r="D67" s="104" t="s">
        <v>357</v>
      </c>
      <c r="E67" s="104" t="s">
        <v>358</v>
      </c>
      <c r="F67" s="104" t="s">
        <v>614</v>
      </c>
      <c r="G67" s="104" t="s">
        <v>388</v>
      </c>
      <c r="H67" s="104" t="s">
        <v>359</v>
      </c>
      <c r="I67" s="104" t="s">
        <v>360</v>
      </c>
    </row>
    <row r="68" spans="1:9" x14ac:dyDescent="0.25">
      <c r="A68" s="294"/>
      <c r="B68" s="108" t="str">
        <f t="shared" si="3"/>
        <v>Please fill in all information for the sections.</v>
      </c>
      <c r="C68" s="104" t="s">
        <v>361</v>
      </c>
      <c r="D68" s="104" t="s">
        <v>362</v>
      </c>
      <c r="E68" s="104" t="s">
        <v>363</v>
      </c>
      <c r="F68" s="104" t="s">
        <v>615</v>
      </c>
      <c r="G68" s="104" t="s">
        <v>364</v>
      </c>
      <c r="H68" s="104" t="s">
        <v>365</v>
      </c>
      <c r="I68" s="104" t="s">
        <v>366</v>
      </c>
    </row>
    <row r="69" spans="1:9" x14ac:dyDescent="0.25">
      <c r="A69" s="294"/>
      <c r="B69" s="108" t="str">
        <f t="shared" si="3"/>
        <v>The file is saved!</v>
      </c>
      <c r="C69" s="104" t="s">
        <v>367</v>
      </c>
      <c r="D69" s="104" t="s">
        <v>368</v>
      </c>
      <c r="E69" s="104" t="s">
        <v>369</v>
      </c>
      <c r="F69" s="104" t="s">
        <v>616</v>
      </c>
      <c r="G69" s="104" t="s">
        <v>370</v>
      </c>
      <c r="H69" s="104" t="s">
        <v>371</v>
      </c>
      <c r="I69" s="104" t="s">
        <v>372</v>
      </c>
    </row>
    <row r="70" spans="1:9" ht="13.9" customHeight="1" x14ac:dyDescent="0.25">
      <c r="A70" s="294"/>
      <c r="B70" s="108" t="str">
        <f t="shared" si="3"/>
        <v>Length is not appropriate, the length will be round down</v>
      </c>
      <c r="C70" s="104" t="s">
        <v>373</v>
      </c>
      <c r="D70" s="104" t="s">
        <v>418</v>
      </c>
      <c r="E70" s="104" t="s">
        <v>374</v>
      </c>
      <c r="F70" s="104" t="s">
        <v>617</v>
      </c>
      <c r="G70" s="104" t="s">
        <v>375</v>
      </c>
      <c r="H70" s="104" t="s">
        <v>376</v>
      </c>
      <c r="I70" s="105" t="s">
        <v>377</v>
      </c>
    </row>
    <row r="71" spans="1:9" x14ac:dyDescent="0.25">
      <c r="A71" s="107"/>
      <c r="B71" s="111"/>
      <c r="F71" s="105" t="s">
        <v>586</v>
      </c>
    </row>
    <row r="72" spans="1:9" x14ac:dyDescent="0.25">
      <c r="B72" s="108" t="str">
        <f t="shared" ref="B72:B81" si="4">VLOOKUP(C72,$C:$L,$A$1,FALSE)</f>
        <v>Feed-out-box</v>
      </c>
      <c r="C72" s="125" t="s">
        <v>429</v>
      </c>
      <c r="D72" s="233" t="s">
        <v>453</v>
      </c>
      <c r="E72" s="234" t="s">
        <v>454</v>
      </c>
      <c r="F72" s="104" t="s">
        <v>455</v>
      </c>
      <c r="G72" s="234" t="s">
        <v>456</v>
      </c>
      <c r="H72" s="234" t="s">
        <v>457</v>
      </c>
      <c r="I72" s="234" t="s">
        <v>200</v>
      </c>
    </row>
    <row r="73" spans="1:9" x14ac:dyDescent="0.25">
      <c r="B73" s="108" t="str">
        <f t="shared" si="4"/>
        <v>Sensor</v>
      </c>
      <c r="C73" s="125" t="s">
        <v>430</v>
      </c>
      <c r="D73" s="233" t="s">
        <v>430</v>
      </c>
      <c r="E73" s="234" t="s">
        <v>430</v>
      </c>
      <c r="F73" s="104" t="s">
        <v>458</v>
      </c>
      <c r="G73" s="234" t="s">
        <v>459</v>
      </c>
      <c r="H73" s="234" t="s">
        <v>460</v>
      </c>
      <c r="I73" s="234" t="s">
        <v>461</v>
      </c>
    </row>
    <row r="74" spans="1:9" x14ac:dyDescent="0.25">
      <c r="B74" s="108" t="str">
        <f t="shared" si="4"/>
        <v>Installation Height (m)</v>
      </c>
      <c r="C74" s="125" t="s">
        <v>431</v>
      </c>
      <c r="D74" s="233" t="s">
        <v>462</v>
      </c>
      <c r="E74" s="234" t="s">
        <v>463</v>
      </c>
      <c r="F74" s="104" t="s">
        <v>464</v>
      </c>
      <c r="G74" s="234" t="s">
        <v>465</v>
      </c>
      <c r="H74" s="234" t="s">
        <v>466</v>
      </c>
      <c r="I74" s="234" t="s">
        <v>467</v>
      </c>
    </row>
    <row r="75" spans="1:9" x14ac:dyDescent="0.25">
      <c r="B75" s="108" t="str">
        <f t="shared" si="4"/>
        <v>Sensor Occupation per Line</v>
      </c>
      <c r="C75" s="125" t="s">
        <v>433</v>
      </c>
      <c r="D75" s="233" t="s">
        <v>468</v>
      </c>
      <c r="E75" s="234" t="s">
        <v>469</v>
      </c>
      <c r="F75" s="233" t="s">
        <v>470</v>
      </c>
      <c r="G75" s="234" t="s">
        <v>471</v>
      </c>
      <c r="H75" s="234" t="s">
        <v>472</v>
      </c>
      <c r="I75" s="234" t="s">
        <v>473</v>
      </c>
    </row>
    <row r="76" spans="1:9" x14ac:dyDescent="0.25">
      <c r="B76" s="108" t="str">
        <f t="shared" si="4"/>
        <v>Sensor Type</v>
      </c>
      <c r="C76" s="125" t="s">
        <v>432</v>
      </c>
      <c r="D76" s="233" t="s">
        <v>474</v>
      </c>
      <c r="E76" s="234" t="s">
        <v>475</v>
      </c>
      <c r="F76" s="104" t="s">
        <v>476</v>
      </c>
      <c r="G76" s="234" t="s">
        <v>477</v>
      </c>
      <c r="H76" s="234" t="s">
        <v>478</v>
      </c>
      <c r="I76" s="234" t="s">
        <v>479</v>
      </c>
    </row>
    <row r="77" spans="1:9" x14ac:dyDescent="0.25">
      <c r="B77" s="108" t="str">
        <f t="shared" si="4"/>
        <v>No. of Sensors per Line</v>
      </c>
      <c r="C77" s="233" t="s">
        <v>524</v>
      </c>
      <c r="D77" s="233" t="s">
        <v>525</v>
      </c>
      <c r="E77" s="234" t="s">
        <v>526</v>
      </c>
      <c r="F77" s="233" t="s">
        <v>527</v>
      </c>
      <c r="G77" s="234" t="s">
        <v>528</v>
      </c>
      <c r="H77" s="234" t="s">
        <v>529</v>
      </c>
      <c r="I77" s="234" t="s">
        <v>530</v>
      </c>
    </row>
    <row r="78" spans="1:9" x14ac:dyDescent="0.25">
      <c r="B78" s="108" t="str">
        <f t="shared" si="4"/>
        <v>Dali Power Supply</v>
      </c>
      <c r="C78" s="125" t="s">
        <v>443</v>
      </c>
      <c r="D78" s="233" t="s">
        <v>480</v>
      </c>
      <c r="E78" s="234" t="s">
        <v>481</v>
      </c>
      <c r="F78" s="104" t="s">
        <v>482</v>
      </c>
      <c r="G78" s="234" t="s">
        <v>483</v>
      </c>
      <c r="H78" s="234" t="s">
        <v>484</v>
      </c>
      <c r="I78" s="234" t="s">
        <v>485</v>
      </c>
    </row>
    <row r="79" spans="1:9" x14ac:dyDescent="0.25">
      <c r="B79" s="108" t="str">
        <f t="shared" si="4"/>
        <v>Line ends with Trunking Cover?</v>
      </c>
      <c r="C79" s="125" t="s">
        <v>450</v>
      </c>
      <c r="D79" s="233" t="s">
        <v>486</v>
      </c>
      <c r="E79" s="234" t="s">
        <v>487</v>
      </c>
      <c r="F79" s="104" t="s">
        <v>488</v>
      </c>
      <c r="G79" s="234" t="s">
        <v>489</v>
      </c>
      <c r="H79" s="234" t="s">
        <v>490</v>
      </c>
      <c r="I79" s="234" t="s">
        <v>491</v>
      </c>
    </row>
    <row r="80" spans="1:9" x14ac:dyDescent="0.25">
      <c r="B80" s="108" t="str">
        <f t="shared" si="4"/>
        <v>LIGHT LINE CONFIGURATION</v>
      </c>
      <c r="C80" s="125" t="s">
        <v>446</v>
      </c>
      <c r="D80" s="233" t="s">
        <v>492</v>
      </c>
      <c r="E80" s="234" t="s">
        <v>493</v>
      </c>
      <c r="F80" s="104" t="s">
        <v>494</v>
      </c>
      <c r="G80" s="234" t="s">
        <v>495</v>
      </c>
      <c r="H80" s="234" t="s">
        <v>496</v>
      </c>
      <c r="I80" s="234" t="s">
        <v>497</v>
      </c>
    </row>
    <row r="81" spans="2:11" x14ac:dyDescent="0.25">
      <c r="B81" s="108" t="str">
        <f t="shared" si="4"/>
        <v>ACCESSORY</v>
      </c>
      <c r="C81" s="125" t="s">
        <v>445</v>
      </c>
      <c r="D81" s="233" t="s">
        <v>498</v>
      </c>
      <c r="E81" s="234" t="s">
        <v>499</v>
      </c>
      <c r="F81" s="104" t="s">
        <v>500</v>
      </c>
      <c r="G81" s="234" t="s">
        <v>498</v>
      </c>
      <c r="H81" s="234" t="s">
        <v>501</v>
      </c>
      <c r="I81" s="234" t="s">
        <v>502</v>
      </c>
    </row>
    <row r="82" spans="2:11" x14ac:dyDescent="0.25">
      <c r="B82" s="108" t="str">
        <f>UPPER(VLOOKUP(C82,$C:$L,$A$1,FALSE))</f>
        <v>SENSOR</v>
      </c>
      <c r="C82" s="125" t="s">
        <v>444</v>
      </c>
      <c r="D82" s="233" t="s">
        <v>444</v>
      </c>
      <c r="E82" s="234" t="s">
        <v>444</v>
      </c>
      <c r="F82" s="104" t="s">
        <v>503</v>
      </c>
      <c r="G82" s="234" t="s">
        <v>504</v>
      </c>
      <c r="H82" s="234" t="s">
        <v>505</v>
      </c>
      <c r="I82" s="234" t="s">
        <v>506</v>
      </c>
    </row>
    <row r="83" spans="2:11" x14ac:dyDescent="0.25">
      <c r="B83" s="108" t="str">
        <f>VLOOKUP(C83,$C:$L,$A$1,FALSE)</f>
        <v>Select Print Area</v>
      </c>
      <c r="C83" s="125" t="s">
        <v>451</v>
      </c>
      <c r="D83" s="233" t="s">
        <v>507</v>
      </c>
      <c r="E83" s="234" t="s">
        <v>508</v>
      </c>
      <c r="F83" s="104" t="s">
        <v>509</v>
      </c>
      <c r="G83" s="234" t="s">
        <v>510</v>
      </c>
      <c r="H83" s="234" t="s">
        <v>511</v>
      </c>
      <c r="I83" s="234" t="s">
        <v>512</v>
      </c>
    </row>
    <row r="84" spans="2:11" x14ac:dyDescent="0.25">
      <c r="B84" s="108" t="str">
        <f>VLOOKUP(C84,$C:$L,$A$1,FALSE)</f>
        <v>Begin</v>
      </c>
      <c r="C84" s="125" t="s">
        <v>438</v>
      </c>
      <c r="D84" s="233" t="s">
        <v>438</v>
      </c>
      <c r="E84" s="234" t="s">
        <v>513</v>
      </c>
      <c r="F84" s="104" t="s">
        <v>514</v>
      </c>
      <c r="G84" s="234" t="s">
        <v>515</v>
      </c>
      <c r="H84" s="234" t="s">
        <v>516</v>
      </c>
      <c r="I84" s="234" t="s">
        <v>517</v>
      </c>
    </row>
    <row r="85" spans="2:11" x14ac:dyDescent="0.25">
      <c r="B85" s="108" t="str">
        <f>VLOOKUP(C85,$C:$L,$A$1,FALSE)</f>
        <v>Begin-End</v>
      </c>
      <c r="C85" s="125" t="s">
        <v>442</v>
      </c>
      <c r="D85" s="233" t="s">
        <v>518</v>
      </c>
      <c r="E85" s="234" t="s">
        <v>519</v>
      </c>
      <c r="F85" s="104" t="s">
        <v>520</v>
      </c>
      <c r="G85" s="234" t="s">
        <v>521</v>
      </c>
      <c r="H85" s="234" t="s">
        <v>522</v>
      </c>
      <c r="I85" s="234" t="s">
        <v>523</v>
      </c>
    </row>
    <row r="86" spans="2:11" x14ac:dyDescent="0.25">
      <c r="B86" s="108" t="str">
        <f>VLOOKUP(C86,$C:$L,$A$1,FALSE) &amp; " "</f>
        <v xml:space="preserve">The maximum number for this line is  </v>
      </c>
      <c r="C86" s="237" t="s">
        <v>541</v>
      </c>
      <c r="D86" s="235" t="s">
        <v>542</v>
      </c>
      <c r="E86" s="233" t="s">
        <v>543</v>
      </c>
      <c r="F86" s="233" t="s">
        <v>533</v>
      </c>
      <c r="G86" s="233" t="s">
        <v>544</v>
      </c>
      <c r="H86" s="233" t="s">
        <v>535</v>
      </c>
      <c r="I86" s="233" t="s">
        <v>545</v>
      </c>
    </row>
    <row r="87" spans="2:11" x14ac:dyDescent="0.25">
      <c r="B87" s="108" t="str">
        <f>VLOOKUP(C87,$C:$L,$A$1,FALSE)</f>
        <v>Blind Covers per line</v>
      </c>
      <c r="C87" s="235" t="s">
        <v>546</v>
      </c>
      <c r="D87" s="233" t="s">
        <v>547</v>
      </c>
      <c r="E87" s="233" t="s">
        <v>548</v>
      </c>
      <c r="F87" s="233" t="s">
        <v>534</v>
      </c>
      <c r="G87" s="233" t="s">
        <v>549</v>
      </c>
      <c r="H87" s="233" t="s">
        <v>536</v>
      </c>
      <c r="I87" s="233" t="s">
        <v>550</v>
      </c>
    </row>
    <row r="88" spans="2:11" s="238" customFormat="1" ht="75" x14ac:dyDescent="0.25">
      <c r="B88" s="109" t="str">
        <f>VLOOKUP(C88,$C:$L,$A$1,FALSE)</f>
        <v>To enable the PDF export of also the section data, please click the button "No" once, and afterwards set the correct print range manually in Excel.
Did you already set the print range?</v>
      </c>
      <c r="C88" s="240" t="s">
        <v>552</v>
      </c>
      <c r="D88" s="240" t="s">
        <v>553</v>
      </c>
      <c r="E88" s="240" t="s">
        <v>554</v>
      </c>
      <c r="F88" s="240" t="s">
        <v>555</v>
      </c>
      <c r="G88" s="240" t="s">
        <v>556</v>
      </c>
      <c r="H88" s="240" t="s">
        <v>557</v>
      </c>
      <c r="I88" s="240" t="s">
        <v>558</v>
      </c>
      <c r="K88" s="105"/>
    </row>
    <row r="91" spans="2:11" x14ac:dyDescent="0.25">
      <c r="C91" s="239"/>
    </row>
  </sheetData>
  <mergeCells count="6">
    <mergeCell ref="A60:A70"/>
    <mergeCell ref="A2:A11"/>
    <mergeCell ref="A13:A23"/>
    <mergeCell ref="A25:A27"/>
    <mergeCell ref="A29:A45"/>
    <mergeCell ref="A47:A58"/>
  </mergeCell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 id="{F45855B2-21FE-422E-9A06-99528DC27C02}">
            <xm:f>'Input Form'!N15=$B$48</xm:f>
            <x14:dxf/>
          </x14:cfRule>
          <xm:sqref>Q15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5180-E365-0A49-B688-5C73390BE953}">
  <sheetPr codeName="Sheet2">
    <pageSetUpPr fitToPage="1"/>
  </sheetPr>
  <dimension ref="A1:N161"/>
  <sheetViews>
    <sheetView showGridLines="0" zoomScale="80" zoomScaleNormal="80" zoomScaleSheetLayoutView="80" workbookViewId="0">
      <pane ySplit="2" topLeftCell="A3" activePane="bottomLeft" state="frozen"/>
      <selection activeCell="F9" sqref="F9:L9"/>
      <selection pane="bottomLeft" activeCell="F38" sqref="F38"/>
    </sheetView>
  </sheetViews>
  <sheetFormatPr defaultColWidth="0" defaultRowHeight="15" customHeight="1" x14ac:dyDescent="0.25"/>
  <cols>
    <col min="1" max="1" width="4.375" bestFit="1" customWidth="1"/>
    <col min="2" max="2" width="14.875" customWidth="1"/>
    <col min="3" max="3" width="39.875" customWidth="1"/>
    <col min="4" max="4" width="10.75" customWidth="1"/>
    <col min="5" max="6" width="15.75" customWidth="1"/>
    <col min="7" max="7" width="50.375" customWidth="1"/>
    <col min="8" max="8" width="10.875" customWidth="1"/>
    <col min="9" max="9" width="3.75" customWidth="1"/>
    <col min="10" max="11" width="10.875" hidden="1" customWidth="1"/>
    <col min="12" max="14" width="0" hidden="1" customWidth="1"/>
    <col min="15" max="16384" width="10.875" hidden="1"/>
  </cols>
  <sheetData>
    <row r="1" spans="1:14" s="69" customFormat="1" ht="30" customHeight="1" x14ac:dyDescent="0.25">
      <c r="A1" s="68"/>
      <c r="B1" s="68"/>
      <c r="C1" s="68"/>
      <c r="D1" s="68"/>
      <c r="E1" s="68"/>
      <c r="F1" s="68"/>
      <c r="G1" s="68"/>
      <c r="H1" s="68"/>
      <c r="I1" s="68"/>
      <c r="K1" s="226"/>
      <c r="L1" s="226"/>
      <c r="M1" s="226"/>
      <c r="N1" s="226"/>
    </row>
    <row r="2" spans="1:14" s="69" customFormat="1" ht="30" customHeight="1" x14ac:dyDescent="0.25">
      <c r="A2" s="68"/>
      <c r="B2" s="68"/>
      <c r="C2" s="68"/>
      <c r="D2" s="68"/>
      <c r="E2" s="68"/>
      <c r="F2" s="68"/>
      <c r="G2" s="68"/>
      <c r="H2" s="68"/>
      <c r="I2" s="68"/>
      <c r="K2" s="226"/>
      <c r="L2" s="226"/>
      <c r="M2" s="226"/>
      <c r="N2" s="226"/>
    </row>
    <row r="3" spans="1:14" s="69" customFormat="1" ht="15" customHeight="1" x14ac:dyDescent="0.25">
      <c r="K3" s="226"/>
      <c r="L3" s="226"/>
      <c r="M3" s="226"/>
      <c r="N3" s="226"/>
    </row>
    <row r="4" spans="1:14" ht="15" customHeight="1" x14ac:dyDescent="0.25">
      <c r="K4" s="74"/>
      <c r="L4" s="74"/>
      <c r="M4" s="74"/>
      <c r="N4" s="74"/>
    </row>
    <row r="5" spans="1:14" ht="21" customHeight="1" x14ac:dyDescent="0.25">
      <c r="B5" s="306" t="str">
        <f>'Trunking Translation'!B27</f>
        <v>OPPLE LED Trunking: Total Gross Price and Product list</v>
      </c>
      <c r="C5" s="306"/>
      <c r="D5" s="306"/>
      <c r="E5" s="306"/>
      <c r="F5" s="306"/>
      <c r="G5" s="306"/>
      <c r="H5" s="306"/>
      <c r="K5" s="74"/>
      <c r="L5" s="74"/>
      <c r="M5" s="74"/>
      <c r="N5" s="74"/>
    </row>
    <row r="6" spans="1:14" ht="15.6" customHeight="1" x14ac:dyDescent="0.25">
      <c r="B6" s="306"/>
      <c r="C6" s="306"/>
      <c r="D6" s="306"/>
      <c r="E6" s="306"/>
      <c r="F6" s="306"/>
      <c r="G6" s="306"/>
      <c r="H6" s="306"/>
      <c r="K6" s="74"/>
      <c r="L6" s="74"/>
      <c r="M6" s="74"/>
      <c r="N6" s="74"/>
    </row>
    <row r="7" spans="1:14" ht="15.6" customHeight="1" x14ac:dyDescent="0.25">
      <c r="B7" s="307"/>
      <c r="C7" s="307"/>
      <c r="D7" s="307"/>
      <c r="E7" s="307"/>
      <c r="F7" s="307"/>
      <c r="G7" s="307"/>
      <c r="H7" s="307"/>
      <c r="K7" s="74"/>
      <c r="L7" s="74"/>
      <c r="M7" s="74"/>
      <c r="N7" s="74"/>
    </row>
    <row r="8" spans="1:14" ht="15.75" x14ac:dyDescent="0.25">
      <c r="B8" s="302"/>
      <c r="C8" s="303"/>
      <c r="D8" s="14"/>
      <c r="E8" s="101"/>
      <c r="F8" s="14"/>
      <c r="G8" s="14"/>
      <c r="H8" s="24"/>
      <c r="K8" s="74"/>
      <c r="L8" s="74"/>
      <c r="M8" s="74"/>
      <c r="N8" s="74"/>
    </row>
    <row r="9" spans="1:14" ht="15.75" x14ac:dyDescent="0.25">
      <c r="B9" s="116" t="str">
        <f>'Project Information'!C9</f>
        <v>Project Name*</v>
      </c>
      <c r="C9" s="72" t="str">
        <f>IF(ISBLANK('Project Information'!F9),"",'Project Information'!F9)</f>
        <v/>
      </c>
      <c r="E9" s="304" t="str">
        <f>'Project Information'!C17</f>
        <v>Representative*</v>
      </c>
      <c r="F9" s="305"/>
      <c r="G9" s="15" t="str">
        <f>IF(ISBLANK('Project Information'!F17),"",'Project Information'!F17)</f>
        <v/>
      </c>
      <c r="H9" s="24"/>
      <c r="K9" s="74"/>
      <c r="L9" s="74"/>
      <c r="M9" s="74"/>
      <c r="N9" s="74"/>
    </row>
    <row r="10" spans="1:14" ht="15.75" x14ac:dyDescent="0.25">
      <c r="B10" s="99" t="str">
        <f>'Project Information'!D11</f>
        <v>Wholesaler</v>
      </c>
      <c r="C10" s="73" t="str">
        <f>IF(ISBLANK('Project Information'!F11),"",'Project Information'!F11)</f>
        <v/>
      </c>
      <c r="E10" s="304" t="str">
        <f>'Project Information'!D19</f>
        <v>Date</v>
      </c>
      <c r="F10" s="305"/>
      <c r="G10" s="89">
        <f ca="1">'Project Information'!F19</f>
        <v>44077</v>
      </c>
      <c r="H10" s="24"/>
      <c r="K10" s="74"/>
      <c r="L10" s="74"/>
      <c r="M10" s="74"/>
      <c r="N10" s="74"/>
    </row>
    <row r="11" spans="1:14" ht="15.75" x14ac:dyDescent="0.25">
      <c r="B11" s="99" t="str">
        <f>'Project Information'!D13</f>
        <v>Installer</v>
      </c>
      <c r="C11" s="73" t="str">
        <f>IF(ISBLANK('Project Information'!F13),"",'Project Information'!F13)</f>
        <v/>
      </c>
      <c r="D11" s="14"/>
      <c r="E11" s="100"/>
      <c r="F11" s="100"/>
      <c r="G11" s="14"/>
      <c r="H11" s="24"/>
      <c r="K11" s="74"/>
      <c r="L11" s="74"/>
      <c r="M11" s="74"/>
      <c r="N11" s="74"/>
    </row>
    <row r="12" spans="1:14" ht="15.75" x14ac:dyDescent="0.25">
      <c r="B12" s="70"/>
      <c r="C12" s="71"/>
      <c r="D12" s="71"/>
      <c r="E12" s="71"/>
      <c r="F12" s="71"/>
      <c r="G12" s="71"/>
      <c r="H12" s="22"/>
      <c r="K12" s="74"/>
      <c r="L12" s="74"/>
      <c r="M12" s="74"/>
      <c r="N12" s="74"/>
    </row>
    <row r="13" spans="1:14" s="11" customFormat="1" ht="15.75" x14ac:dyDescent="0.25">
      <c r="A13"/>
      <c r="B13" s="299" t="str">
        <f>'Trunking Translation'!$B$38</f>
        <v>Article Code</v>
      </c>
      <c r="C13" s="299" t="str">
        <f>'Trunking Translation'!$B$39</f>
        <v>Article Description</v>
      </c>
      <c r="D13" s="299" t="str">
        <f>'Trunking Translation'!$B$40</f>
        <v>Number of products needed</v>
      </c>
      <c r="E13" s="299" t="str">
        <f>'Trunking Translation'!$B$41</f>
        <v>Unit Gross Price</v>
      </c>
      <c r="F13" s="299" t="str">
        <f>'Trunking Translation'!$B$42</f>
        <v>Total Gross Price</v>
      </c>
      <c r="G13" s="299" t="str">
        <f>'Trunking Translation'!$B$43</f>
        <v>Remarks</v>
      </c>
      <c r="H13" s="299" t="str">
        <f>'Trunking Translation'!B45</f>
        <v>Power</v>
      </c>
      <c r="K13" s="227"/>
      <c r="L13" s="227"/>
      <c r="M13" s="227"/>
      <c r="N13" s="227"/>
    </row>
    <row r="14" spans="1:14" s="11" customFormat="1" ht="15.75" x14ac:dyDescent="0.25">
      <c r="A14"/>
      <c r="B14" s="300" t="str">
        <f>'Trunking Translation'!$B$38</f>
        <v>Article Code</v>
      </c>
      <c r="C14" s="300" t="str">
        <f>'Trunking Translation'!$B$39</f>
        <v>Article Description</v>
      </c>
      <c r="D14" s="300" t="str">
        <f>'Trunking Translation'!$B$40</f>
        <v>Number of products needed</v>
      </c>
      <c r="E14" s="300" t="str">
        <f>'Trunking Translation'!$B$41</f>
        <v>Unit Gross Price</v>
      </c>
      <c r="F14" s="300" t="str">
        <f>'Trunking Translation'!$B$42</f>
        <v>Total Gross Price</v>
      </c>
      <c r="G14" s="300" t="str">
        <f>'Trunking Translation'!$C$43</f>
        <v>Remarks</v>
      </c>
      <c r="H14" s="300"/>
      <c r="K14" s="227"/>
      <c r="L14" s="227"/>
      <c r="M14" s="227"/>
      <c r="N14" s="227"/>
    </row>
    <row r="15" spans="1:14" s="11" customFormat="1" ht="15.75" x14ac:dyDescent="0.25">
      <c r="A15"/>
      <c r="B15" s="301" t="str">
        <f>'Trunking Translation'!$B$38</f>
        <v>Article Code</v>
      </c>
      <c r="C15" s="301" t="str">
        <f>'Trunking Translation'!$B$39</f>
        <v>Article Description</v>
      </c>
      <c r="D15" s="301" t="str">
        <f>'Trunking Translation'!$B$40</f>
        <v>Number of products needed</v>
      </c>
      <c r="E15" s="301" t="str">
        <f>'Trunking Translation'!$B$41</f>
        <v>Unit Gross Price</v>
      </c>
      <c r="F15" s="301" t="str">
        <f>'Trunking Translation'!$B$42</f>
        <v>Total Gross Price</v>
      </c>
      <c r="G15" s="301" t="str">
        <f>'Trunking Translation'!$C$43</f>
        <v>Remarks</v>
      </c>
      <c r="H15" s="301"/>
      <c r="K15" s="227"/>
      <c r="L15" s="227"/>
      <c r="M15" s="227"/>
      <c r="N15" s="227"/>
    </row>
    <row r="16" spans="1:14" ht="15.75" hidden="1" x14ac:dyDescent="0.25">
      <c r="B16" s="46">
        <v>542005008200</v>
      </c>
      <c r="C16" s="47" t="s">
        <v>423</v>
      </c>
      <c r="D16" s="48">
        <f>SUMIF(Configurator!$C:$C,Quotation!C16,Configurator!$D:$D)</f>
        <v>0</v>
      </c>
      <c r="E16" s="49">
        <f>_xlfn.IFNA(VLOOKUP(B16,'Art. List'!$C:$F,3,FALSE),0)</f>
        <v>149</v>
      </c>
      <c r="F16" s="25">
        <f t="shared" ref="F16:F42" si="0">IFERROR(E16*D16,"")</f>
        <v>0</v>
      </c>
      <c r="G16" s="26"/>
      <c r="H16" s="34">
        <f>_xlfn.IFNA(VLOOKUP(B16,'Art. List'!$C:$F,4,FALSE)*D16/1000,0)</f>
        <v>0</v>
      </c>
      <c r="K16" s="74"/>
      <c r="L16" s="74"/>
      <c r="M16" s="74"/>
      <c r="N16" s="74"/>
    </row>
    <row r="17" spans="2:14" ht="15.75" x14ac:dyDescent="0.25">
      <c r="B17" s="35">
        <v>542005005800</v>
      </c>
      <c r="C17" s="28" t="s">
        <v>0</v>
      </c>
      <c r="D17" s="29">
        <f>SUMIF(Configurator!$C:$C,Quotation!C17,Configurator!$D:$D)</f>
        <v>20</v>
      </c>
      <c r="E17" s="30">
        <f>_xlfn.IFNA(VLOOKUP(B17,'Art. List'!$C:$F,3,FALSE),0)</f>
        <v>170</v>
      </c>
      <c r="F17" s="31">
        <f t="shared" si="0"/>
        <v>3400</v>
      </c>
      <c r="G17" s="32"/>
      <c r="H17" s="36">
        <f>_xlfn.IFNA(VLOOKUP(B17,'Art. List'!$C:$F,4,FALSE)*D17/1000,0)</f>
        <v>1</v>
      </c>
      <c r="K17" s="74"/>
      <c r="L17" s="74"/>
      <c r="M17" s="74"/>
      <c r="N17" s="74"/>
    </row>
    <row r="18" spans="2:14" ht="15.75" hidden="1" x14ac:dyDescent="0.25">
      <c r="B18" s="35">
        <v>542005005900</v>
      </c>
      <c r="C18" s="28" t="s">
        <v>1</v>
      </c>
      <c r="D18" s="29">
        <f>SUMIF(Configurator!$C:$C,Quotation!C18,Configurator!$D:$D)</f>
        <v>0</v>
      </c>
      <c r="E18" s="30">
        <f>_xlfn.IFNA(VLOOKUP(B18,'Art. List'!$C:$F,3,FALSE),0)</f>
        <v>170</v>
      </c>
      <c r="F18" s="31">
        <f t="shared" si="0"/>
        <v>0</v>
      </c>
      <c r="G18" s="32"/>
      <c r="H18" s="36">
        <f>_xlfn.IFNA(VLOOKUP(B18,'Art. List'!$C:$F,4,FALSE)*D18/1000,0)</f>
        <v>0</v>
      </c>
      <c r="K18" s="74"/>
      <c r="L18" s="74"/>
      <c r="M18" s="74"/>
      <c r="N18" s="74"/>
    </row>
    <row r="19" spans="2:14" ht="15.75" hidden="1" x14ac:dyDescent="0.25">
      <c r="B19" s="35">
        <v>542005006000</v>
      </c>
      <c r="C19" s="28" t="s">
        <v>2</v>
      </c>
      <c r="D19" s="29">
        <f>SUMIF(Configurator!$C:$C,Quotation!C19,Configurator!$D:$D)</f>
        <v>0</v>
      </c>
      <c r="E19" s="30">
        <f>_xlfn.IFNA(VLOOKUP(B19,'Art. List'!$C:$F,3,FALSE),0)</f>
        <v>170</v>
      </c>
      <c r="F19" s="31">
        <f t="shared" si="0"/>
        <v>0</v>
      </c>
      <c r="G19" s="32"/>
      <c r="H19" s="36">
        <f>_xlfn.IFNA(VLOOKUP(B19,'Art. List'!$C:$F,4,FALSE)*D19/1000,0)</f>
        <v>0</v>
      </c>
      <c r="K19" s="74"/>
      <c r="L19" s="74"/>
      <c r="M19" s="74"/>
      <c r="N19" s="74"/>
    </row>
    <row r="20" spans="2:14" ht="15.75" hidden="1" x14ac:dyDescent="0.25">
      <c r="B20" s="37">
        <v>542005006100</v>
      </c>
      <c r="C20" s="28" t="s">
        <v>3</v>
      </c>
      <c r="D20" s="29">
        <f>SUMIF(Configurator!$C:$C,Quotation!C20,Configurator!$D:$D)</f>
        <v>0</v>
      </c>
      <c r="E20" s="30">
        <f>_xlfn.IFNA(VLOOKUP(B20,'Art. List'!$C:$F,3,FALSE),0)</f>
        <v>170</v>
      </c>
      <c r="F20" s="31">
        <f t="shared" si="0"/>
        <v>0</v>
      </c>
      <c r="G20" s="32"/>
      <c r="H20" s="36">
        <f>_xlfn.IFNA(VLOOKUP(B20,'Art. List'!$C:$F,4,FALSE)*D20/1000,0)</f>
        <v>0</v>
      </c>
      <c r="K20" s="74"/>
      <c r="L20" s="74"/>
      <c r="M20" s="74"/>
      <c r="N20" s="74"/>
    </row>
    <row r="21" spans="2:14" ht="15.75" hidden="1" x14ac:dyDescent="0.25">
      <c r="B21" s="37">
        <v>542005006200</v>
      </c>
      <c r="C21" s="28" t="s">
        <v>4</v>
      </c>
      <c r="D21" s="29">
        <f>SUMIF(Configurator!$C:$C,Quotation!C21,Configurator!$D:$D)</f>
        <v>0</v>
      </c>
      <c r="E21" s="30">
        <f>_xlfn.IFNA(VLOOKUP(B21,'Art. List'!$C:$F,3,FALSE),0)</f>
        <v>245</v>
      </c>
      <c r="F21" s="31">
        <f t="shared" si="0"/>
        <v>0</v>
      </c>
      <c r="G21" s="32"/>
      <c r="H21" s="36">
        <f>_xlfn.IFNA(VLOOKUP(B21,'Art. List'!$C:$F,4,FALSE)*D21/1000,0)</f>
        <v>0</v>
      </c>
      <c r="K21" s="74"/>
      <c r="L21" s="74"/>
      <c r="M21" s="74"/>
      <c r="N21" s="74"/>
    </row>
    <row r="22" spans="2:14" ht="15.75" hidden="1" x14ac:dyDescent="0.25">
      <c r="B22" s="37">
        <v>542005006300</v>
      </c>
      <c r="C22" s="28" t="s">
        <v>5</v>
      </c>
      <c r="D22" s="29">
        <f>SUMIF(Configurator!$C:$C,Quotation!C22,Configurator!$D:$D)</f>
        <v>0</v>
      </c>
      <c r="E22" s="30">
        <f>_xlfn.IFNA(VLOOKUP(B22,'Art. List'!$C:$F,3,FALSE),0)</f>
        <v>245</v>
      </c>
      <c r="F22" s="31">
        <f t="shared" si="0"/>
        <v>0</v>
      </c>
      <c r="G22" s="32"/>
      <c r="H22" s="36">
        <f>_xlfn.IFNA(VLOOKUP(B22,'Art. List'!$C:$F,4,FALSE)*D22/1000,0)</f>
        <v>0</v>
      </c>
      <c r="K22" s="74"/>
      <c r="L22" s="74"/>
      <c r="M22" s="74"/>
      <c r="N22" s="74"/>
    </row>
    <row r="23" spans="2:14" ht="15.75" hidden="1" x14ac:dyDescent="0.25">
      <c r="B23" s="37">
        <v>542005006400</v>
      </c>
      <c r="C23" s="28" t="s">
        <v>6</v>
      </c>
      <c r="D23" s="29">
        <f>SUMIF(Configurator!$C:$C,Quotation!C23,Configurator!$D:$D)</f>
        <v>0</v>
      </c>
      <c r="E23" s="30">
        <f>_xlfn.IFNA(VLOOKUP(B23,'Art. List'!$C:$F,3,FALSE),0)</f>
        <v>245</v>
      </c>
      <c r="F23" s="31">
        <f t="shared" si="0"/>
        <v>0</v>
      </c>
      <c r="G23" s="32"/>
      <c r="H23" s="36">
        <f>_xlfn.IFNA(VLOOKUP(B23,'Art. List'!$C:$F,4,FALSE)*D23/1000,0)</f>
        <v>0</v>
      </c>
      <c r="K23" s="74"/>
      <c r="L23" s="74"/>
      <c r="M23" s="74"/>
      <c r="N23" s="74"/>
    </row>
    <row r="24" spans="2:14" ht="15.75" hidden="1" x14ac:dyDescent="0.25">
      <c r="B24" s="37">
        <v>542005006500</v>
      </c>
      <c r="C24" s="28" t="s">
        <v>7</v>
      </c>
      <c r="D24" s="29">
        <f>SUMIF(Configurator!$C:$C,Quotation!C24,Configurator!$D:$D)</f>
        <v>0</v>
      </c>
      <c r="E24" s="30">
        <f>_xlfn.IFNA(VLOOKUP(B24,'Art. List'!$C:$F,3,FALSE),0)</f>
        <v>245</v>
      </c>
      <c r="F24" s="31">
        <f t="shared" si="0"/>
        <v>0</v>
      </c>
      <c r="G24" s="32"/>
      <c r="H24" s="36">
        <f>_xlfn.IFNA(VLOOKUP(B24,'Art. List'!$C:$F,4,FALSE)*D24/1000,0)</f>
        <v>0</v>
      </c>
      <c r="K24" s="74"/>
      <c r="L24" s="74"/>
      <c r="M24" s="74"/>
      <c r="N24" s="74"/>
    </row>
    <row r="25" spans="2:14" ht="15.75" hidden="1" x14ac:dyDescent="0.25">
      <c r="B25" s="37">
        <v>542005008600</v>
      </c>
      <c r="C25" s="28" t="s">
        <v>424</v>
      </c>
      <c r="D25" s="29">
        <f>SUMIF(Configurator!$C:$C,Quotation!C25,Configurator!$D:$D)</f>
        <v>0</v>
      </c>
      <c r="E25" s="30">
        <f>_xlfn.IFNA(VLOOKUP(B25,'Art. List'!$C:$F,3,FALSE),0)</f>
        <v>199</v>
      </c>
      <c r="F25" s="31">
        <f t="shared" si="0"/>
        <v>0</v>
      </c>
      <c r="G25" s="32"/>
      <c r="H25" s="36">
        <f>_xlfn.IFNA(VLOOKUP(B25,'Art. List'!$C:$F,4,FALSE)*D25/1000,0)</f>
        <v>0</v>
      </c>
      <c r="K25" s="74"/>
      <c r="L25" s="74"/>
      <c r="M25" s="74"/>
      <c r="N25" s="74"/>
    </row>
    <row r="26" spans="2:14" ht="15.75" hidden="1" x14ac:dyDescent="0.25">
      <c r="B26" s="37">
        <v>542005006600</v>
      </c>
      <c r="C26" s="28" t="s">
        <v>8</v>
      </c>
      <c r="D26" s="29">
        <f>SUMIF(Configurator!$C:$C,Quotation!C26,Configurator!$D:$D)</f>
        <v>0</v>
      </c>
      <c r="E26" s="30">
        <f>_xlfn.IFNA(VLOOKUP(B26,'Art. List'!$C:$F,3,FALSE),0)</f>
        <v>215</v>
      </c>
      <c r="F26" s="31">
        <f t="shared" si="0"/>
        <v>0</v>
      </c>
      <c r="G26" s="32"/>
      <c r="H26" s="36">
        <f>_xlfn.IFNA(VLOOKUP(B26,'Art. List'!$C:$F,4,FALSE)*D26/1000,0)</f>
        <v>0</v>
      </c>
      <c r="K26" s="74"/>
      <c r="L26" s="74"/>
      <c r="M26" s="74"/>
      <c r="N26" s="74"/>
    </row>
    <row r="27" spans="2:14" ht="15.75" hidden="1" x14ac:dyDescent="0.25">
      <c r="B27" s="37">
        <v>542005006700</v>
      </c>
      <c r="C27" s="28" t="s">
        <v>9</v>
      </c>
      <c r="D27" s="29">
        <f>SUMIF(Configurator!$C:$C,Quotation!C27,Configurator!$D:$D)</f>
        <v>0</v>
      </c>
      <c r="E27" s="30">
        <f>_xlfn.IFNA(VLOOKUP(B27,'Art. List'!$C:$F,3,FALSE),0)</f>
        <v>215</v>
      </c>
      <c r="F27" s="31">
        <f t="shared" si="0"/>
        <v>0</v>
      </c>
      <c r="G27" s="32"/>
      <c r="H27" s="36">
        <f>_xlfn.IFNA(VLOOKUP(B27,'Art. List'!$C:$F,4,FALSE)*D27/1000,0)</f>
        <v>0</v>
      </c>
      <c r="K27" s="74"/>
      <c r="L27" s="74"/>
      <c r="M27" s="74"/>
      <c r="N27" s="74"/>
    </row>
    <row r="28" spans="2:14" ht="15.75" hidden="1" x14ac:dyDescent="0.25">
      <c r="B28" s="37">
        <v>542005006800</v>
      </c>
      <c r="C28" s="28" t="s">
        <v>10</v>
      </c>
      <c r="D28" s="29">
        <f>SUMIF(Configurator!$C:$C,Quotation!C28,Configurator!$D:$D)</f>
        <v>0</v>
      </c>
      <c r="E28" s="30">
        <f>_xlfn.IFNA(VLOOKUP(B28,'Art. List'!$C:$F,3,FALSE),0)</f>
        <v>215</v>
      </c>
      <c r="F28" s="31">
        <f t="shared" si="0"/>
        <v>0</v>
      </c>
      <c r="G28" s="32"/>
      <c r="H28" s="36">
        <f>_xlfn.IFNA(VLOOKUP(B28,'Art. List'!$C:$F,4,FALSE)*D28/1000,0)</f>
        <v>0</v>
      </c>
      <c r="K28" s="74"/>
      <c r="L28" s="74"/>
      <c r="M28" s="74"/>
      <c r="N28" s="74"/>
    </row>
    <row r="29" spans="2:14" ht="15.75" hidden="1" x14ac:dyDescent="0.25">
      <c r="B29" s="37">
        <v>542005006900</v>
      </c>
      <c r="C29" s="28" t="s">
        <v>11</v>
      </c>
      <c r="D29" s="29">
        <f>SUMIF(Configurator!$C:$C,Quotation!C29,Configurator!$D:$D)</f>
        <v>0</v>
      </c>
      <c r="E29" s="30">
        <f>_xlfn.IFNA(VLOOKUP(B29,'Art. List'!$C:$F,3,FALSE),0)</f>
        <v>215</v>
      </c>
      <c r="F29" s="31">
        <f t="shared" si="0"/>
        <v>0</v>
      </c>
      <c r="G29" s="32"/>
      <c r="H29" s="36">
        <f>_xlfn.IFNA(VLOOKUP(B29,'Art. List'!$C:$F,4,FALSE)*D29/1000,0)</f>
        <v>0</v>
      </c>
      <c r="K29" s="74"/>
      <c r="L29" s="74"/>
      <c r="M29" s="74"/>
      <c r="N29" s="74"/>
    </row>
    <row r="30" spans="2:14" ht="15.75" hidden="1" x14ac:dyDescent="0.25">
      <c r="B30" s="37">
        <v>542005007000</v>
      </c>
      <c r="C30" s="28" t="s">
        <v>12</v>
      </c>
      <c r="D30" s="29">
        <f>SUMIF(Configurator!$C:$C,Quotation!C30,Configurator!$D:$D)</f>
        <v>0</v>
      </c>
      <c r="E30" s="30">
        <f>_xlfn.IFNA(VLOOKUP(B30,'Art. List'!$C:$F,3,FALSE),0)</f>
        <v>290</v>
      </c>
      <c r="F30" s="31">
        <f t="shared" si="0"/>
        <v>0</v>
      </c>
      <c r="G30" s="32"/>
      <c r="H30" s="36">
        <f>_xlfn.IFNA(VLOOKUP(B30,'Art. List'!$C:$F,4,FALSE)*D30/1000,0)</f>
        <v>0</v>
      </c>
      <c r="K30" s="74"/>
      <c r="L30" s="74"/>
      <c r="M30" s="74"/>
      <c r="N30" s="74"/>
    </row>
    <row r="31" spans="2:14" ht="15.75" hidden="1" x14ac:dyDescent="0.25">
      <c r="B31" s="37">
        <v>542005007100</v>
      </c>
      <c r="C31" s="28" t="s">
        <v>13</v>
      </c>
      <c r="D31" s="29">
        <f>SUMIF(Configurator!$C:$C,Quotation!C31,Configurator!$D:$D)</f>
        <v>0</v>
      </c>
      <c r="E31" s="30">
        <f>_xlfn.IFNA(VLOOKUP(B31,'Art. List'!$C:$F,3,FALSE),0)</f>
        <v>290</v>
      </c>
      <c r="F31" s="31">
        <f t="shared" si="0"/>
        <v>0</v>
      </c>
      <c r="G31" s="32"/>
      <c r="H31" s="36">
        <f>_xlfn.IFNA(VLOOKUP(B31,'Art. List'!$C:$F,4,FALSE)*D31/1000,0)</f>
        <v>0</v>
      </c>
      <c r="K31" s="74"/>
      <c r="L31" s="74"/>
      <c r="M31" s="74"/>
      <c r="N31" s="74"/>
    </row>
    <row r="32" spans="2:14" ht="15.75" hidden="1" x14ac:dyDescent="0.25">
      <c r="B32" s="37">
        <v>542005007200</v>
      </c>
      <c r="C32" s="28" t="s">
        <v>14</v>
      </c>
      <c r="D32" s="29">
        <f>SUMIF(Configurator!$C:$C,Quotation!C32,Configurator!$D:$D)</f>
        <v>0</v>
      </c>
      <c r="E32" s="30">
        <f>_xlfn.IFNA(VLOOKUP(B32,'Art. List'!$C:$F,3,FALSE),0)</f>
        <v>290</v>
      </c>
      <c r="F32" s="31">
        <f t="shared" si="0"/>
        <v>0</v>
      </c>
      <c r="G32" s="32"/>
      <c r="H32" s="36">
        <f>_xlfn.IFNA(VLOOKUP(B32,'Art. List'!$C:$F,4,FALSE)*D32/1000,0)</f>
        <v>0</v>
      </c>
      <c r="K32" s="74"/>
      <c r="L32" s="74"/>
      <c r="M32" s="74"/>
      <c r="N32" s="74"/>
    </row>
    <row r="33" spans="2:14" ht="15.75" hidden="1" x14ac:dyDescent="0.25">
      <c r="B33" s="37">
        <v>542005007300</v>
      </c>
      <c r="C33" s="28" t="s">
        <v>15</v>
      </c>
      <c r="D33" s="29">
        <f>SUMIF(Configurator!$C:$C,Quotation!C33,Configurator!$D:$D)</f>
        <v>0</v>
      </c>
      <c r="E33" s="30">
        <f>_xlfn.IFNA(VLOOKUP(B33,'Art. List'!$C:$F,3,FALSE),0)</f>
        <v>290</v>
      </c>
      <c r="F33" s="31">
        <f t="shared" si="0"/>
        <v>0</v>
      </c>
      <c r="G33" s="32"/>
      <c r="H33" s="36">
        <f>_xlfn.IFNA(VLOOKUP(B33,'Art. List'!$C:$F,4,FALSE)*D33/1000,0)</f>
        <v>0</v>
      </c>
      <c r="K33" s="74"/>
      <c r="L33" s="74"/>
      <c r="M33" s="74"/>
      <c r="N33" s="74"/>
    </row>
    <row r="34" spans="2:14" ht="15.75" hidden="1" x14ac:dyDescent="0.25">
      <c r="B34" s="37">
        <v>542098001000</v>
      </c>
      <c r="C34" s="28" t="s">
        <v>16</v>
      </c>
      <c r="D34" s="29">
        <f>SUMIF(Configurator!$C:$C,Quotation!C34,Configurator!$D:$D)</f>
        <v>0</v>
      </c>
      <c r="E34" s="30">
        <f>_xlfn.IFNA(VLOOKUP(B34,'Art. List'!$C:$F,3,FALSE),0)</f>
        <v>99</v>
      </c>
      <c r="F34" s="31">
        <f t="shared" si="0"/>
        <v>0</v>
      </c>
      <c r="G34" s="32"/>
      <c r="H34" s="36"/>
      <c r="K34" s="74"/>
      <c r="L34" s="74"/>
      <c r="M34" s="74"/>
      <c r="N34" s="74"/>
    </row>
    <row r="35" spans="2:14" ht="15.75" hidden="1" x14ac:dyDescent="0.25">
      <c r="B35" s="37">
        <v>542098002100</v>
      </c>
      <c r="C35" s="28" t="s">
        <v>22</v>
      </c>
      <c r="D35" s="29">
        <f>SUMIF(Configurator!$C:$C,Quotation!C35,Configurator!$D:$D)</f>
        <v>0</v>
      </c>
      <c r="E35" s="30">
        <f>_xlfn.IFNA(VLOOKUP(B35,'Art. List'!$C:$F,3,FALSE),0)</f>
        <v>41.65</v>
      </c>
      <c r="F35" s="31">
        <f t="shared" si="0"/>
        <v>0</v>
      </c>
      <c r="G35" s="32"/>
      <c r="H35" s="36"/>
      <c r="K35" s="74"/>
      <c r="L35" s="74"/>
      <c r="M35" s="74"/>
      <c r="N35" s="74"/>
    </row>
    <row r="36" spans="2:14" ht="15.75" x14ac:dyDescent="0.25">
      <c r="B36" s="37">
        <v>542098002300</v>
      </c>
      <c r="C36" s="28" t="s">
        <v>24</v>
      </c>
      <c r="D36" s="29">
        <f>SUMIF(Configurator!$C:$C,Quotation!C36,Configurator!$D:$D)</f>
        <v>16</v>
      </c>
      <c r="E36" s="30">
        <f>_xlfn.IFNA(VLOOKUP(B36,'Art. List'!$C:$F,3,FALSE),0)</f>
        <v>84.149999999999991</v>
      </c>
      <c r="F36" s="31">
        <f t="shared" si="0"/>
        <v>1346.3999999999999</v>
      </c>
      <c r="G36" s="32"/>
      <c r="H36" s="36"/>
      <c r="K36" s="74"/>
      <c r="L36" s="74"/>
      <c r="M36" s="74"/>
      <c r="N36" s="74"/>
    </row>
    <row r="37" spans="2:14" ht="15.75" x14ac:dyDescent="0.25">
      <c r="B37" s="37">
        <v>542098001800</v>
      </c>
      <c r="C37" s="28" t="s">
        <v>20</v>
      </c>
      <c r="D37" s="29">
        <f>SUMIF(Configurator!$C:$C,Quotation!C37,Configurator!$D:$D)</f>
        <v>20</v>
      </c>
      <c r="E37" s="30">
        <f>_xlfn.IFNA(VLOOKUP(B37,'Art. List'!$C:$F,3,FALSE),0)</f>
        <v>14</v>
      </c>
      <c r="F37" s="31">
        <f t="shared" si="0"/>
        <v>280</v>
      </c>
      <c r="G37" s="32"/>
      <c r="H37" s="36"/>
      <c r="K37" s="74"/>
      <c r="L37" s="74"/>
      <c r="M37" s="74"/>
      <c r="N37" s="74"/>
    </row>
    <row r="38" spans="2:14" ht="15.75" hidden="1" x14ac:dyDescent="0.25">
      <c r="B38" s="37">
        <v>542098002200</v>
      </c>
      <c r="C38" s="28" t="s">
        <v>23</v>
      </c>
      <c r="D38" s="29">
        <f>SUMIF(Configurator!$C:$C,Quotation!C38,Configurator!$D:$D)</f>
        <v>0</v>
      </c>
      <c r="E38" s="30">
        <f>_xlfn.IFNA(VLOOKUP(B38,'Art. List'!$C:$F,3,FALSE),0)</f>
        <v>41.65</v>
      </c>
      <c r="F38" s="31">
        <f t="shared" si="0"/>
        <v>0</v>
      </c>
      <c r="G38" s="32"/>
      <c r="H38" s="36"/>
      <c r="K38" s="74"/>
      <c r="L38" s="74"/>
      <c r="M38" s="74"/>
      <c r="N38" s="74"/>
    </row>
    <row r="39" spans="2:14" ht="15.75" x14ac:dyDescent="0.25">
      <c r="B39" s="37">
        <v>542098002400</v>
      </c>
      <c r="C39" s="28" t="s">
        <v>25</v>
      </c>
      <c r="D39" s="29">
        <f>SUMIF(Configurator!$C:$C,Quotation!C39,Configurator!$D:$D)</f>
        <v>4</v>
      </c>
      <c r="E39" s="30">
        <f>_xlfn.IFNA(VLOOKUP(B39,'Art. List'!$C:$F,3,FALSE),0)</f>
        <v>84.149999999999991</v>
      </c>
      <c r="F39" s="31">
        <f t="shared" si="0"/>
        <v>336.59999999999997</v>
      </c>
      <c r="G39" s="32"/>
      <c r="H39" s="36"/>
      <c r="K39" s="74"/>
      <c r="L39" s="74"/>
      <c r="M39" s="74"/>
      <c r="N39" s="74"/>
    </row>
    <row r="40" spans="2:14" ht="15.75" x14ac:dyDescent="0.25">
      <c r="B40" s="35">
        <v>542098001300</v>
      </c>
      <c r="C40" s="28" t="s">
        <v>17</v>
      </c>
      <c r="D40" s="29">
        <f>SUMIF(Configurator!$C:$C,Quotation!C40,Configurator!$D:$D)</f>
        <v>4</v>
      </c>
      <c r="E40" s="30">
        <f>_xlfn.IFNA(VLOOKUP(B40,'Art. List'!$C:$F,3,FALSE),0)</f>
        <v>59</v>
      </c>
      <c r="F40" s="31">
        <f t="shared" si="0"/>
        <v>236</v>
      </c>
      <c r="G40" s="32"/>
      <c r="H40" s="38"/>
      <c r="K40" s="74"/>
      <c r="L40" s="74"/>
      <c r="M40" s="74"/>
      <c r="N40" s="74"/>
    </row>
    <row r="41" spans="2:14" ht="15.75" hidden="1" x14ac:dyDescent="0.25">
      <c r="B41" s="35">
        <v>542098011200</v>
      </c>
      <c r="C41" s="28" t="s">
        <v>425</v>
      </c>
      <c r="D41" s="29">
        <f>SUMIF(Configurator!$C:$C,Quotation!C41,Configurator!$D:$D)</f>
        <v>0</v>
      </c>
      <c r="E41" s="30">
        <f>_xlfn.IFNA(VLOOKUP(B41,'Art. List'!$C:$F,3,FALSE),0)</f>
        <v>59</v>
      </c>
      <c r="F41" s="31">
        <f t="shared" si="0"/>
        <v>0</v>
      </c>
      <c r="G41" s="32"/>
      <c r="H41" s="38"/>
      <c r="K41" s="74"/>
      <c r="L41" s="74"/>
      <c r="M41" s="74"/>
      <c r="N41" s="74"/>
    </row>
    <row r="42" spans="2:14" ht="15.75" hidden="1" x14ac:dyDescent="0.25">
      <c r="B42" s="35">
        <v>542098001700</v>
      </c>
      <c r="C42" s="28" t="s">
        <v>19</v>
      </c>
      <c r="D42" s="29">
        <f>SUMIF(Configurator!$C:$C,Quotation!C42,Configurator!$D:$D)</f>
        <v>0</v>
      </c>
      <c r="E42" s="30">
        <f>_xlfn.IFNA(VLOOKUP(B42,'Art. List'!$C:$F,3,FALSE),0)</f>
        <v>9</v>
      </c>
      <c r="F42" s="31">
        <f t="shared" si="0"/>
        <v>0</v>
      </c>
      <c r="G42" s="32"/>
      <c r="H42" s="38"/>
      <c r="K42" s="74"/>
      <c r="L42" s="74"/>
      <c r="M42" s="74"/>
      <c r="N42" s="74"/>
    </row>
    <row r="43" spans="2:14" ht="15.75" x14ac:dyDescent="0.25">
      <c r="B43" s="35">
        <v>542098011000</v>
      </c>
      <c r="C43" s="28" t="s">
        <v>449</v>
      </c>
      <c r="D43" s="29">
        <f>SUMIF(Configurator!$C:$C,Quotation!C43,Configurator!$D:$D)</f>
        <v>4</v>
      </c>
      <c r="E43" s="30">
        <f>_xlfn.IFNA(VLOOKUP(B43,'Art. List'!$C:$F,3,FALSE),0)</f>
        <v>9</v>
      </c>
      <c r="F43" s="31">
        <f t="shared" ref="F43" si="1">IFERROR(E43*D43,"")</f>
        <v>36</v>
      </c>
      <c r="G43" s="32"/>
      <c r="H43" s="38"/>
      <c r="K43" s="74"/>
      <c r="L43" s="74"/>
      <c r="M43" s="74"/>
      <c r="N43" s="74"/>
    </row>
    <row r="44" spans="2:14" ht="15.75" hidden="1" x14ac:dyDescent="0.25">
      <c r="B44" s="35">
        <v>542098003000</v>
      </c>
      <c r="C44" s="28" t="s">
        <v>27</v>
      </c>
      <c r="D44" s="29">
        <f>SUMIF(Configurator!$C:$C,Quotation!C44,Configurator!$D:$D)</f>
        <v>0</v>
      </c>
      <c r="E44" s="30">
        <f>_xlfn.IFNA(VLOOKUP(B44,'Art. List'!$C:$F,3,FALSE),0)</f>
        <v>7.5</v>
      </c>
      <c r="F44" s="31">
        <f t="shared" ref="F44:F47" si="2">E44*D44</f>
        <v>0</v>
      </c>
      <c r="G44" s="32"/>
      <c r="H44" s="38"/>
    </row>
    <row r="45" spans="2:14" ht="15.75" hidden="1" x14ac:dyDescent="0.25">
      <c r="B45" s="35">
        <v>542098001500</v>
      </c>
      <c r="C45" s="28" t="s">
        <v>18</v>
      </c>
      <c r="D45" s="29">
        <f>SUMIF(Configurator!$C:$C,Quotation!C45,Configurator!$D:$D)</f>
        <v>0</v>
      </c>
      <c r="E45" s="30">
        <f>_xlfn.IFNA(VLOOKUP(B45,'Art. List'!$C:$F,3,FALSE),0)</f>
        <v>19</v>
      </c>
      <c r="F45" s="31">
        <f t="shared" si="2"/>
        <v>0</v>
      </c>
      <c r="G45" s="32"/>
      <c r="H45" s="38"/>
    </row>
    <row r="46" spans="2:14" ht="15.75" hidden="1" x14ac:dyDescent="0.25">
      <c r="B46" s="35">
        <v>542098002900</v>
      </c>
      <c r="C46" s="28" t="s">
        <v>26</v>
      </c>
      <c r="D46" s="29">
        <f>SUMIF(Configurator!$C:$C,Quotation!C46,Configurator!$D:$D)</f>
        <v>24</v>
      </c>
      <c r="E46" s="33">
        <f>VLOOKUP(B46,'Art. List'!C$7:E$41,3,0)</f>
        <v>6</v>
      </c>
      <c r="F46" s="31">
        <f t="shared" si="2"/>
        <v>144</v>
      </c>
      <c r="G46" s="32"/>
      <c r="H46" s="38"/>
    </row>
    <row r="47" spans="2:14" ht="15.75" x14ac:dyDescent="0.25">
      <c r="B47" s="35">
        <v>542098001900</v>
      </c>
      <c r="C47" s="28" t="s">
        <v>37</v>
      </c>
      <c r="D47" s="29">
        <f>SUMIF(Configurator!$C:$C,Quotation!C47,Configurator!$D:$D)</f>
        <v>0</v>
      </c>
      <c r="E47" s="33">
        <f>VLOOKUP(B47,'Art. List'!C$7:E$41,3,0)</f>
        <v>7</v>
      </c>
      <c r="F47" s="31">
        <f t="shared" si="2"/>
        <v>0</v>
      </c>
      <c r="G47" s="32"/>
      <c r="H47" s="38"/>
    </row>
    <row r="48" spans="2:14" ht="15.75" hidden="1" x14ac:dyDescent="0.25">
      <c r="B48" s="35">
        <v>542098002000</v>
      </c>
      <c r="C48" s="27" t="s">
        <v>21</v>
      </c>
      <c r="D48" s="29">
        <f>SUMIF(Configurator!$C:$C,Quotation!C48,Configurator!$D:$D)</f>
        <v>0</v>
      </c>
      <c r="E48" s="33">
        <f>VLOOKUP(B48,'Art. List'!C$7:E$41,3,0)</f>
        <v>10</v>
      </c>
      <c r="F48" s="31">
        <f t="shared" ref="F48" si="3">E48*D48</f>
        <v>0</v>
      </c>
      <c r="G48" s="32"/>
      <c r="H48" s="38"/>
    </row>
    <row r="49" spans="1:8" ht="15.75" hidden="1" x14ac:dyDescent="0.25">
      <c r="B49" s="35">
        <v>542098004600</v>
      </c>
      <c r="C49" s="28" t="s">
        <v>426</v>
      </c>
      <c r="D49" s="29">
        <f>SUMIF(Configurator!$C:$C,Quotation!C49,Configurator!$D:$D)</f>
        <v>0</v>
      </c>
      <c r="E49" s="33">
        <f>VLOOKUP(B49,'Art. List'!C$7:E$41,3,0)</f>
        <v>299</v>
      </c>
      <c r="F49" s="31">
        <f>E49*D49</f>
        <v>0</v>
      </c>
      <c r="G49" s="32"/>
      <c r="H49" s="38"/>
    </row>
    <row r="50" spans="1:8" ht="15.75" hidden="1" x14ac:dyDescent="0.25">
      <c r="B50" s="35">
        <v>542098004700</v>
      </c>
      <c r="C50" s="28" t="s">
        <v>427</v>
      </c>
      <c r="D50" s="29">
        <f>SUMIF(Configurator!$C:$C,Quotation!C50,Configurator!$D:$D)</f>
        <v>0</v>
      </c>
      <c r="E50" s="33">
        <f>VLOOKUP(B50,'Art. List'!C$7:E$41,3,0)</f>
        <v>449</v>
      </c>
      <c r="F50" s="31">
        <f>E50*D50</f>
        <v>0</v>
      </c>
      <c r="G50" s="32"/>
      <c r="H50" s="38"/>
    </row>
    <row r="51" spans="1:8" ht="15.75" hidden="1" x14ac:dyDescent="0.25">
      <c r="B51" s="35">
        <v>542098001100</v>
      </c>
      <c r="C51" s="28" t="s">
        <v>428</v>
      </c>
      <c r="D51" s="29">
        <f>SUMIF(Configurator!$C:$C,Quotation!C51,Configurator!$D:$D)</f>
        <v>0</v>
      </c>
      <c r="E51" s="33">
        <f>VLOOKUP(B51,'Art. List'!C$7:E$41,3,0)</f>
        <v>49</v>
      </c>
      <c r="F51" s="31">
        <f>E51*D51</f>
        <v>0</v>
      </c>
      <c r="G51" s="32"/>
      <c r="H51" s="38"/>
    </row>
    <row r="52" spans="1:8" ht="18.75" x14ac:dyDescent="0.3">
      <c r="B52" s="39"/>
      <c r="C52" s="40"/>
      <c r="D52" s="41"/>
      <c r="E52" s="42"/>
      <c r="F52" s="43">
        <f>SUM(F16:F51)</f>
        <v>5779</v>
      </c>
      <c r="G52" s="44"/>
      <c r="H52" s="45">
        <f>SUM(H16:H34)</f>
        <v>1</v>
      </c>
    </row>
    <row r="53" spans="1:8" ht="15.75" x14ac:dyDescent="0.25"/>
    <row r="54" spans="1:8" ht="15.75" x14ac:dyDescent="0.25">
      <c r="B54" s="317" t="str">
        <f>'Trunking Translation'!B21</f>
        <v>Project Remark</v>
      </c>
      <c r="C54" s="318"/>
      <c r="D54" s="318"/>
      <c r="E54" s="318"/>
      <c r="F54" s="318"/>
      <c r="G54" s="318"/>
      <c r="H54" s="319"/>
    </row>
    <row r="55" spans="1:8" s="75" customFormat="1" ht="15.75" x14ac:dyDescent="0.25">
      <c r="B55" s="308" t="str">
        <f>IF(ISBLANK('Project Information'!B22),"",'Project Information'!B22)</f>
        <v/>
      </c>
      <c r="C55" s="309"/>
      <c r="D55" s="309"/>
      <c r="E55" s="309"/>
      <c r="F55" s="309"/>
      <c r="G55" s="309"/>
      <c r="H55" s="310"/>
    </row>
    <row r="56" spans="1:8" s="75" customFormat="1" ht="15.6" customHeight="1" x14ac:dyDescent="0.25">
      <c r="B56" s="311"/>
      <c r="C56" s="312"/>
      <c r="D56" s="312"/>
      <c r="E56" s="312"/>
      <c r="F56" s="312"/>
      <c r="G56" s="312"/>
      <c r="H56" s="313"/>
    </row>
    <row r="57" spans="1:8" s="75" customFormat="1" ht="15.6" customHeight="1" x14ac:dyDescent="0.25">
      <c r="B57" s="311"/>
      <c r="C57" s="312"/>
      <c r="D57" s="312"/>
      <c r="E57" s="312"/>
      <c r="F57" s="312"/>
      <c r="G57" s="312"/>
      <c r="H57" s="313"/>
    </row>
    <row r="58" spans="1:8" s="75" customFormat="1" ht="15.6" customHeight="1" x14ac:dyDescent="0.25">
      <c r="B58" s="314"/>
      <c r="C58" s="315"/>
      <c r="D58" s="315"/>
      <c r="E58" s="315"/>
      <c r="F58" s="315"/>
      <c r="G58" s="315"/>
      <c r="H58" s="316"/>
    </row>
    <row r="59" spans="1:8" s="75" customFormat="1" ht="15.6" customHeight="1" x14ac:dyDescent="0.25"/>
    <row r="60" spans="1:8" s="75" customFormat="1" ht="15.6" customHeight="1" x14ac:dyDescent="0.25">
      <c r="B60" s="322" t="str">
        <f>'Trunking Translation'!B22</f>
        <v>Section Name &amp; Remark</v>
      </c>
      <c r="C60" s="323"/>
      <c r="D60" s="323"/>
      <c r="E60" s="323"/>
      <c r="F60" s="323"/>
      <c r="G60" s="323"/>
      <c r="H60" s="324"/>
    </row>
    <row r="61" spans="1:8" s="75" customFormat="1" ht="15.75" x14ac:dyDescent="0.25">
      <c r="A61" s="75">
        <v>1</v>
      </c>
      <c r="B61" s="93" t="str">
        <f>'Project Information'!B31</f>
        <v>Section_1</v>
      </c>
      <c r="C61" s="94" t="str">
        <f>IF('Project Information'!D31=0,"",'Project Information'!D31)</f>
        <v/>
      </c>
      <c r="D61" s="320" t="str">
        <f>IF(ISBLANK('Project Information'!H31),"",'Project Information'!H31)</f>
        <v/>
      </c>
      <c r="E61" s="320"/>
      <c r="F61" s="320"/>
      <c r="G61" s="320"/>
      <c r="H61" s="321"/>
    </row>
    <row r="62" spans="1:8" s="75" customFormat="1" ht="15.75" hidden="1" x14ac:dyDescent="0.25">
      <c r="A62" s="75">
        <v>2</v>
      </c>
      <c r="B62" s="80" t="str">
        <f>'Project Information'!B32</f>
        <v>Section_2</v>
      </c>
      <c r="C62" s="81" t="str">
        <f>IF('Project Information'!D32=0,"",'Project Information'!D32)</f>
        <v/>
      </c>
      <c r="D62" s="296" t="str">
        <f>IF(ISBLANK('Project Information'!H32),"",'Project Information'!H32)</f>
        <v/>
      </c>
      <c r="E62" s="297"/>
      <c r="F62" s="297"/>
      <c r="G62" s="297"/>
      <c r="H62" s="298"/>
    </row>
    <row r="63" spans="1:8" s="75" customFormat="1" ht="15.75" hidden="1" x14ac:dyDescent="0.25">
      <c r="A63" s="75">
        <v>3</v>
      </c>
      <c r="B63" s="80" t="str">
        <f>'Project Information'!B33</f>
        <v>Section_3</v>
      </c>
      <c r="C63" s="81" t="str">
        <f>IF('Project Information'!D33=0,"",'Project Information'!D33)</f>
        <v/>
      </c>
      <c r="D63" s="296" t="str">
        <f>IF(ISBLANK('Project Information'!H33),"",'Project Information'!H33)</f>
        <v/>
      </c>
      <c r="E63" s="297"/>
      <c r="F63" s="297"/>
      <c r="G63" s="297"/>
      <c r="H63" s="298"/>
    </row>
    <row r="64" spans="1:8" ht="15.75" hidden="1" x14ac:dyDescent="0.25">
      <c r="A64" s="75">
        <v>4</v>
      </c>
      <c r="B64" s="80" t="str">
        <f>'Project Information'!B34</f>
        <v>Section_4</v>
      </c>
      <c r="C64" s="81" t="str">
        <f>IF('Project Information'!D34=0,"",'Project Information'!D34)</f>
        <v/>
      </c>
      <c r="D64" s="296" t="str">
        <f>IF(ISBLANK('Project Information'!H34),"",'Project Information'!H34)</f>
        <v/>
      </c>
      <c r="E64" s="297"/>
      <c r="F64" s="297"/>
      <c r="G64" s="297"/>
      <c r="H64" s="298"/>
    </row>
    <row r="65" spans="1:8" ht="15.75" hidden="1" x14ac:dyDescent="0.25">
      <c r="A65" s="75">
        <v>5</v>
      </c>
      <c r="B65" s="80" t="str">
        <f>'Project Information'!B35</f>
        <v>Section_5</v>
      </c>
      <c r="C65" s="81" t="str">
        <f>IF('Project Information'!D35=0,"",'Project Information'!D35)</f>
        <v/>
      </c>
      <c r="D65" s="296" t="str">
        <f>IF(ISBLANK('Project Information'!H35),"",'Project Information'!H35)</f>
        <v/>
      </c>
      <c r="E65" s="297"/>
      <c r="F65" s="297"/>
      <c r="G65" s="297"/>
      <c r="H65" s="298"/>
    </row>
    <row r="66" spans="1:8" ht="15.75" hidden="1" x14ac:dyDescent="0.25">
      <c r="A66" s="75">
        <v>6</v>
      </c>
      <c r="B66" s="80" t="str">
        <f>'Project Information'!B36</f>
        <v>Section_6</v>
      </c>
      <c r="C66" s="81" t="str">
        <f>IF('Project Information'!D36=0,"",'Project Information'!D36)</f>
        <v/>
      </c>
      <c r="D66" s="296" t="str">
        <f>IF(ISBLANK('Project Information'!H36),"",'Project Information'!H36)</f>
        <v/>
      </c>
      <c r="E66" s="297"/>
      <c r="F66" s="297"/>
      <c r="G66" s="297"/>
      <c r="H66" s="298"/>
    </row>
    <row r="67" spans="1:8" ht="15.75" hidden="1" x14ac:dyDescent="0.25">
      <c r="A67" s="75">
        <v>7</v>
      </c>
      <c r="B67" s="80" t="str">
        <f>'Project Information'!B37</f>
        <v>Section_7</v>
      </c>
      <c r="C67" s="81" t="str">
        <f>IF('Project Information'!D37=0,"",'Project Information'!D37)</f>
        <v/>
      </c>
      <c r="D67" s="296" t="str">
        <f>IF(ISBLANK('Project Information'!H37),"",'Project Information'!H37)</f>
        <v/>
      </c>
      <c r="E67" s="297"/>
      <c r="F67" s="297"/>
      <c r="G67" s="297"/>
      <c r="H67" s="298"/>
    </row>
    <row r="68" spans="1:8" ht="15.75" hidden="1" x14ac:dyDescent="0.25">
      <c r="A68" s="75">
        <v>8</v>
      </c>
      <c r="B68" s="80" t="str">
        <f>'Project Information'!B38</f>
        <v>Section_8</v>
      </c>
      <c r="C68" s="81" t="str">
        <f>IF('Project Information'!D38=0,"",'Project Information'!D38)</f>
        <v/>
      </c>
      <c r="D68" s="296" t="str">
        <f>IF(ISBLANK('Project Information'!H38),"",'Project Information'!H38)</f>
        <v/>
      </c>
      <c r="E68" s="297"/>
      <c r="F68" s="297"/>
      <c r="G68" s="297"/>
      <c r="H68" s="298"/>
    </row>
    <row r="69" spans="1:8" ht="15.75" hidden="1" x14ac:dyDescent="0.25">
      <c r="A69" s="75">
        <v>9</v>
      </c>
      <c r="B69" s="80" t="str">
        <f>'Project Information'!B39</f>
        <v>Section_9</v>
      </c>
      <c r="C69" s="81" t="str">
        <f>IF('Project Information'!D39=0,"",'Project Information'!D39)</f>
        <v/>
      </c>
      <c r="D69" s="296" t="str">
        <f>IF(ISBLANK('Project Information'!H39),"",'Project Information'!H39)</f>
        <v/>
      </c>
      <c r="E69" s="297"/>
      <c r="F69" s="297"/>
      <c r="G69" s="297"/>
      <c r="H69" s="298"/>
    </row>
    <row r="70" spans="1:8" ht="15.75" hidden="1" x14ac:dyDescent="0.25">
      <c r="A70" s="75">
        <v>10</v>
      </c>
      <c r="B70" s="95" t="str">
        <f>'Project Information'!B40</f>
        <v>Section_10</v>
      </c>
      <c r="C70" s="97" t="str">
        <f>IF('Project Information'!D40=0,"",'Project Information'!D40)</f>
        <v/>
      </c>
      <c r="D70" s="296" t="str">
        <f>IF(ISBLANK('Project Information'!H40),"",'Project Information'!H40)</f>
        <v/>
      </c>
      <c r="E70" s="297"/>
      <c r="F70" s="297"/>
      <c r="G70" s="297"/>
      <c r="H70" s="298"/>
    </row>
    <row r="71" spans="1:8" ht="15.75" hidden="1" x14ac:dyDescent="0.25">
      <c r="A71" s="75">
        <v>11</v>
      </c>
      <c r="B71" s="95" t="str">
        <f>'Project Information'!B41</f>
        <v>Section_11</v>
      </c>
      <c r="C71" s="97" t="str">
        <f>IF('Project Information'!D41=0,"",'Project Information'!D41)</f>
        <v/>
      </c>
      <c r="D71" s="296" t="str">
        <f>IF(ISBLANK('Project Information'!H41),"",'Project Information'!H41)</f>
        <v/>
      </c>
      <c r="E71" s="297"/>
      <c r="F71" s="297"/>
      <c r="G71" s="297"/>
      <c r="H71" s="298"/>
    </row>
    <row r="72" spans="1:8" ht="15.75" hidden="1" x14ac:dyDescent="0.25">
      <c r="A72" s="75">
        <v>12</v>
      </c>
      <c r="B72" s="95" t="str">
        <f>'Project Information'!B42</f>
        <v>Section_12</v>
      </c>
      <c r="C72" s="97" t="str">
        <f>IF('Project Information'!D42=0,"",'Project Information'!D42)</f>
        <v/>
      </c>
      <c r="D72" s="296" t="str">
        <f>IF(ISBLANK('Project Information'!H42),"",'Project Information'!H42)</f>
        <v/>
      </c>
      <c r="E72" s="297"/>
      <c r="F72" s="297"/>
      <c r="G72" s="297"/>
      <c r="H72" s="298"/>
    </row>
    <row r="73" spans="1:8" ht="15.75" hidden="1" x14ac:dyDescent="0.25">
      <c r="A73" s="75">
        <v>13</v>
      </c>
      <c r="B73" s="95" t="str">
        <f>'Project Information'!B43</f>
        <v>Section_13</v>
      </c>
      <c r="C73" s="97" t="str">
        <f>IF('Project Information'!D43=0,"",'Project Information'!D43)</f>
        <v/>
      </c>
      <c r="D73" s="296" t="str">
        <f>IF(ISBLANK('Project Information'!H43),"",'Project Information'!H43)</f>
        <v/>
      </c>
      <c r="E73" s="297"/>
      <c r="F73" s="297"/>
      <c r="G73" s="297"/>
      <c r="H73" s="298"/>
    </row>
    <row r="74" spans="1:8" ht="15.75" hidden="1" x14ac:dyDescent="0.25">
      <c r="A74" s="75">
        <v>14</v>
      </c>
      <c r="B74" s="95" t="str">
        <f>'Project Information'!B44</f>
        <v>Section_14</v>
      </c>
      <c r="C74" s="97" t="str">
        <f>IF('Project Information'!D44=0,"",'Project Information'!D44)</f>
        <v/>
      </c>
      <c r="D74" s="296" t="str">
        <f>IF(ISBLANK('Project Information'!H44),"",'Project Information'!H44)</f>
        <v/>
      </c>
      <c r="E74" s="297"/>
      <c r="F74" s="297"/>
      <c r="G74" s="297"/>
      <c r="H74" s="298"/>
    </row>
    <row r="75" spans="1:8" ht="15.75" hidden="1" x14ac:dyDescent="0.25">
      <c r="A75" s="75">
        <v>15</v>
      </c>
      <c r="B75" s="95" t="str">
        <f>'Project Information'!B45</f>
        <v>Section_15</v>
      </c>
      <c r="C75" s="97" t="str">
        <f>IF('Project Information'!D45=0,"",'Project Information'!D45)</f>
        <v/>
      </c>
      <c r="D75" s="296" t="str">
        <f>IF(ISBLANK('Project Information'!H45),"",'Project Information'!H45)</f>
        <v/>
      </c>
      <c r="E75" s="297"/>
      <c r="F75" s="297"/>
      <c r="G75" s="297"/>
      <c r="H75" s="298"/>
    </row>
    <row r="76" spans="1:8" ht="15.75" hidden="1" x14ac:dyDescent="0.25">
      <c r="A76" s="75">
        <v>16</v>
      </c>
      <c r="B76" s="95" t="str">
        <f>'Project Information'!B46</f>
        <v>Section_16</v>
      </c>
      <c r="C76" s="97" t="str">
        <f>IF('Project Information'!D46=0,"",'Project Information'!D46)</f>
        <v/>
      </c>
      <c r="D76" s="296" t="str">
        <f>IF(ISBLANK('Project Information'!H46),"",'Project Information'!H46)</f>
        <v/>
      </c>
      <c r="E76" s="297"/>
      <c r="F76" s="297"/>
      <c r="G76" s="297"/>
      <c r="H76" s="298"/>
    </row>
    <row r="77" spans="1:8" ht="15.75" hidden="1" x14ac:dyDescent="0.25">
      <c r="A77" s="75">
        <v>17</v>
      </c>
      <c r="B77" s="95" t="str">
        <f>'Project Information'!B47</f>
        <v>Section_17</v>
      </c>
      <c r="C77" s="97" t="str">
        <f>IF('Project Information'!D47=0,"",'Project Information'!D47)</f>
        <v/>
      </c>
      <c r="D77" s="296" t="str">
        <f>IF(ISBLANK('Project Information'!H47),"",'Project Information'!H47)</f>
        <v/>
      </c>
      <c r="E77" s="297"/>
      <c r="F77" s="297"/>
      <c r="G77" s="297"/>
      <c r="H77" s="298"/>
    </row>
    <row r="78" spans="1:8" ht="15.75" hidden="1" x14ac:dyDescent="0.25">
      <c r="A78" s="75">
        <v>18</v>
      </c>
      <c r="B78" s="95" t="str">
        <f>'Project Information'!B48</f>
        <v>Section_18</v>
      </c>
      <c r="C78" s="97" t="str">
        <f>IF('Project Information'!D48=0,"",'Project Information'!D48)</f>
        <v/>
      </c>
      <c r="D78" s="296" t="str">
        <f>IF(ISBLANK('Project Information'!H48),"",'Project Information'!H48)</f>
        <v/>
      </c>
      <c r="E78" s="297"/>
      <c r="F78" s="297"/>
      <c r="G78" s="297"/>
      <c r="H78" s="298"/>
    </row>
    <row r="79" spans="1:8" ht="15.75" hidden="1" x14ac:dyDescent="0.25">
      <c r="A79" s="75">
        <v>19</v>
      </c>
      <c r="B79" s="95" t="str">
        <f>'Project Information'!B49</f>
        <v>Section_19</v>
      </c>
      <c r="C79" s="97" t="str">
        <f>IF('Project Information'!D49=0,"",'Project Information'!D49)</f>
        <v/>
      </c>
      <c r="D79" s="296" t="str">
        <f>IF(ISBLANK('Project Information'!H49),"",'Project Information'!H49)</f>
        <v/>
      </c>
      <c r="E79" s="297"/>
      <c r="F79" s="297"/>
      <c r="G79" s="297"/>
      <c r="H79" s="298"/>
    </row>
    <row r="80" spans="1:8" ht="15.75" hidden="1" x14ac:dyDescent="0.25">
      <c r="A80" s="75">
        <v>20</v>
      </c>
      <c r="B80" s="95" t="str">
        <f>'Project Information'!B50</f>
        <v>Section_20</v>
      </c>
      <c r="C80" s="97" t="str">
        <f>IF('Project Information'!D50=0,"",'Project Information'!D50)</f>
        <v/>
      </c>
      <c r="D80" s="296" t="str">
        <f>IF(ISBLANK('Project Information'!H50),"",'Project Information'!H50)</f>
        <v/>
      </c>
      <c r="E80" s="297"/>
      <c r="F80" s="297"/>
      <c r="G80" s="297"/>
      <c r="H80" s="298"/>
    </row>
    <row r="81" spans="1:8" ht="15.75" hidden="1" x14ac:dyDescent="0.25">
      <c r="A81" s="75">
        <v>21</v>
      </c>
      <c r="B81" s="95" t="str">
        <f>'Project Information'!B51</f>
        <v>Section_21</v>
      </c>
      <c r="C81" s="97" t="str">
        <f>IF('Project Information'!D51=0,"",'Project Information'!D51)</f>
        <v/>
      </c>
      <c r="D81" s="296" t="str">
        <f>IF(ISBLANK('Project Information'!H51),"",'Project Information'!H51)</f>
        <v/>
      </c>
      <c r="E81" s="297"/>
      <c r="F81" s="297"/>
      <c r="G81" s="297"/>
      <c r="H81" s="298"/>
    </row>
    <row r="82" spans="1:8" ht="15.75" hidden="1" x14ac:dyDescent="0.25">
      <c r="A82" s="75">
        <v>22</v>
      </c>
      <c r="B82" s="95" t="str">
        <f>'Project Information'!B52</f>
        <v>Section_22</v>
      </c>
      <c r="C82" s="97" t="str">
        <f>IF('Project Information'!D52=0,"",'Project Information'!D52)</f>
        <v/>
      </c>
      <c r="D82" s="296" t="str">
        <f>IF(ISBLANK('Project Information'!H52),"",'Project Information'!H52)</f>
        <v/>
      </c>
      <c r="E82" s="297"/>
      <c r="F82" s="297"/>
      <c r="G82" s="297"/>
      <c r="H82" s="298"/>
    </row>
    <row r="83" spans="1:8" ht="15.75" hidden="1" x14ac:dyDescent="0.25">
      <c r="A83" s="75">
        <v>23</v>
      </c>
      <c r="B83" s="95" t="str">
        <f>'Project Information'!B53</f>
        <v>Section_23</v>
      </c>
      <c r="C83" s="97" t="str">
        <f>IF('Project Information'!D53=0,"",'Project Information'!D53)</f>
        <v/>
      </c>
      <c r="D83" s="296" t="str">
        <f>IF(ISBLANK('Project Information'!H53),"",'Project Information'!H53)</f>
        <v/>
      </c>
      <c r="E83" s="297"/>
      <c r="F83" s="297"/>
      <c r="G83" s="297"/>
      <c r="H83" s="298"/>
    </row>
    <row r="84" spans="1:8" ht="15.75" hidden="1" x14ac:dyDescent="0.25">
      <c r="A84" s="75">
        <v>24</v>
      </c>
      <c r="B84" s="95" t="str">
        <f>'Project Information'!B54</f>
        <v>Section_24</v>
      </c>
      <c r="C84" s="97" t="str">
        <f>IF('Project Information'!D54=0,"",'Project Information'!D54)</f>
        <v/>
      </c>
      <c r="D84" s="296" t="str">
        <f>IF(ISBLANK('Project Information'!H54),"",'Project Information'!H54)</f>
        <v/>
      </c>
      <c r="E84" s="297"/>
      <c r="F84" s="297"/>
      <c r="G84" s="297"/>
      <c r="H84" s="298"/>
    </row>
    <row r="85" spans="1:8" ht="15.75" hidden="1" x14ac:dyDescent="0.25">
      <c r="A85" s="75">
        <v>25</v>
      </c>
      <c r="B85" s="95" t="str">
        <f>'Project Information'!B55</f>
        <v>Section_25</v>
      </c>
      <c r="C85" s="97" t="str">
        <f>IF('Project Information'!D55=0,"",'Project Information'!D55)</f>
        <v/>
      </c>
      <c r="D85" s="296" t="str">
        <f>IF(ISBLANK('Project Information'!H55),"",'Project Information'!H55)</f>
        <v/>
      </c>
      <c r="E85" s="297"/>
      <c r="F85" s="297"/>
      <c r="G85" s="297"/>
      <c r="H85" s="298"/>
    </row>
    <row r="86" spans="1:8" ht="15.75" hidden="1" x14ac:dyDescent="0.25">
      <c r="A86" s="75">
        <v>26</v>
      </c>
      <c r="B86" s="95" t="str">
        <f>'Project Information'!B56</f>
        <v>Section_26</v>
      </c>
      <c r="C86" s="97" t="str">
        <f>IF('Project Information'!D56=0,"",'Project Information'!D56)</f>
        <v/>
      </c>
      <c r="D86" s="296" t="str">
        <f>IF(ISBLANK('Project Information'!H56),"",'Project Information'!H56)</f>
        <v/>
      </c>
      <c r="E86" s="297"/>
      <c r="F86" s="297"/>
      <c r="G86" s="297"/>
      <c r="H86" s="298"/>
    </row>
    <row r="87" spans="1:8" ht="15.75" hidden="1" x14ac:dyDescent="0.25">
      <c r="A87" s="75">
        <v>27</v>
      </c>
      <c r="B87" s="95" t="str">
        <f>'Project Information'!B57</f>
        <v>Section_27</v>
      </c>
      <c r="C87" s="97" t="str">
        <f>IF('Project Information'!D57=0,"",'Project Information'!D57)</f>
        <v/>
      </c>
      <c r="D87" s="296" t="str">
        <f>IF(ISBLANK('Project Information'!H57),"",'Project Information'!H57)</f>
        <v/>
      </c>
      <c r="E87" s="297"/>
      <c r="F87" s="297"/>
      <c r="G87" s="297"/>
      <c r="H87" s="298"/>
    </row>
    <row r="88" spans="1:8" ht="15.75" hidden="1" x14ac:dyDescent="0.25">
      <c r="A88" s="75">
        <v>28</v>
      </c>
      <c r="B88" s="95" t="str">
        <f>'Project Information'!B58</f>
        <v>Section_28</v>
      </c>
      <c r="C88" s="97" t="str">
        <f>IF('Project Information'!D58=0,"",'Project Information'!D58)</f>
        <v/>
      </c>
      <c r="D88" s="296" t="str">
        <f>IF(ISBLANK('Project Information'!H58),"",'Project Information'!H58)</f>
        <v/>
      </c>
      <c r="E88" s="297"/>
      <c r="F88" s="297"/>
      <c r="G88" s="297"/>
      <c r="H88" s="298"/>
    </row>
    <row r="89" spans="1:8" ht="15.75" hidden="1" x14ac:dyDescent="0.25">
      <c r="A89" s="75">
        <v>29</v>
      </c>
      <c r="B89" s="95" t="str">
        <f>'Project Information'!B59</f>
        <v>Section_29</v>
      </c>
      <c r="C89" s="97" t="str">
        <f>IF('Project Information'!D59=0,"",'Project Information'!D59)</f>
        <v/>
      </c>
      <c r="D89" s="296" t="str">
        <f>IF(ISBLANK('Project Information'!H59),"",'Project Information'!H59)</f>
        <v/>
      </c>
      <c r="E89" s="297"/>
      <c r="F89" s="297"/>
      <c r="G89" s="297"/>
      <c r="H89" s="298"/>
    </row>
    <row r="90" spans="1:8" ht="15.75" hidden="1" x14ac:dyDescent="0.25">
      <c r="A90" s="75">
        <v>30</v>
      </c>
      <c r="B90" s="95" t="str">
        <f>'Project Information'!B60</f>
        <v>Section_30</v>
      </c>
      <c r="C90" s="97" t="str">
        <f>IF('Project Information'!D60=0,"",'Project Information'!D60)</f>
        <v/>
      </c>
      <c r="D90" s="296" t="str">
        <f>IF(ISBLANK('Project Information'!H60),"",'Project Information'!H60)</f>
        <v/>
      </c>
      <c r="E90" s="297"/>
      <c r="F90" s="297"/>
      <c r="G90" s="297"/>
      <c r="H90" s="298"/>
    </row>
    <row r="91" spans="1:8" ht="15.75" hidden="1" x14ac:dyDescent="0.25">
      <c r="A91" s="75">
        <v>31</v>
      </c>
      <c r="B91" s="95" t="str">
        <f>'Project Information'!B61</f>
        <v>Section_31</v>
      </c>
      <c r="C91" s="97" t="str">
        <f>IF('Project Information'!D61=0,"",'Project Information'!D61)</f>
        <v/>
      </c>
      <c r="D91" s="296" t="str">
        <f>IF(ISBLANK('Project Information'!H61),"",'Project Information'!H61)</f>
        <v/>
      </c>
      <c r="E91" s="297"/>
      <c r="F91" s="297"/>
      <c r="G91" s="297"/>
      <c r="H91" s="298"/>
    </row>
    <row r="92" spans="1:8" ht="15.75" hidden="1" x14ac:dyDescent="0.25">
      <c r="A92" s="75">
        <v>32</v>
      </c>
      <c r="B92" s="95" t="str">
        <f>'Project Information'!B62</f>
        <v>Section_32</v>
      </c>
      <c r="C92" s="97" t="str">
        <f>IF('Project Information'!D62=0,"",'Project Information'!D62)</f>
        <v/>
      </c>
      <c r="D92" s="296" t="str">
        <f>IF(ISBLANK('Project Information'!H62),"",'Project Information'!H62)</f>
        <v/>
      </c>
      <c r="E92" s="297"/>
      <c r="F92" s="297"/>
      <c r="G92" s="297"/>
      <c r="H92" s="298"/>
    </row>
    <row r="93" spans="1:8" ht="15.75" hidden="1" x14ac:dyDescent="0.25">
      <c r="A93" s="75">
        <v>33</v>
      </c>
      <c r="B93" s="95" t="str">
        <f>'Project Information'!B63</f>
        <v>Section_33</v>
      </c>
      <c r="C93" s="97" t="str">
        <f>IF('Project Information'!D63=0,"",'Project Information'!D63)</f>
        <v/>
      </c>
      <c r="D93" s="296" t="str">
        <f>IF(ISBLANK('Project Information'!H63),"",'Project Information'!H63)</f>
        <v/>
      </c>
      <c r="E93" s="297"/>
      <c r="F93" s="297"/>
      <c r="G93" s="297"/>
      <c r="H93" s="298"/>
    </row>
    <row r="94" spans="1:8" ht="15.75" hidden="1" x14ac:dyDescent="0.25">
      <c r="A94" s="75">
        <v>34</v>
      </c>
      <c r="B94" s="95" t="str">
        <f>'Project Information'!B64</f>
        <v>Section_34</v>
      </c>
      <c r="C94" s="97" t="str">
        <f>IF('Project Information'!D64=0,"",'Project Information'!D64)</f>
        <v/>
      </c>
      <c r="D94" s="296" t="str">
        <f>IF(ISBLANK('Project Information'!H64),"",'Project Information'!H64)</f>
        <v/>
      </c>
      <c r="E94" s="297"/>
      <c r="F94" s="297"/>
      <c r="G94" s="297"/>
      <c r="H94" s="298"/>
    </row>
    <row r="95" spans="1:8" ht="15.75" hidden="1" x14ac:dyDescent="0.25">
      <c r="A95" s="75">
        <v>35</v>
      </c>
      <c r="B95" s="95" t="str">
        <f>'Project Information'!B65</f>
        <v>Section_35</v>
      </c>
      <c r="C95" s="97" t="str">
        <f>IF('Project Information'!D65=0,"",'Project Information'!D65)</f>
        <v/>
      </c>
      <c r="D95" s="296" t="str">
        <f>IF(ISBLANK('Project Information'!H65),"",'Project Information'!H65)</f>
        <v/>
      </c>
      <c r="E95" s="297"/>
      <c r="F95" s="297"/>
      <c r="G95" s="297"/>
      <c r="H95" s="298"/>
    </row>
    <row r="96" spans="1:8" ht="15.75" hidden="1" x14ac:dyDescent="0.25">
      <c r="A96" s="75">
        <v>36</v>
      </c>
      <c r="B96" s="95" t="str">
        <f>'Project Information'!B66</f>
        <v>Section_36</v>
      </c>
      <c r="C96" s="97" t="str">
        <f>IF('Project Information'!D66=0,"",'Project Information'!D66)</f>
        <v/>
      </c>
      <c r="D96" s="296" t="str">
        <f>IF(ISBLANK('Project Information'!H66),"",'Project Information'!H66)</f>
        <v/>
      </c>
      <c r="E96" s="297"/>
      <c r="F96" s="297"/>
      <c r="G96" s="297"/>
      <c r="H96" s="298"/>
    </row>
    <row r="97" spans="1:8" ht="15.75" hidden="1" x14ac:dyDescent="0.25">
      <c r="A97" s="75">
        <v>37</v>
      </c>
      <c r="B97" s="95" t="str">
        <f>'Project Information'!B67</f>
        <v>Section_37</v>
      </c>
      <c r="C97" s="97" t="str">
        <f>IF('Project Information'!D67=0,"",'Project Information'!D67)</f>
        <v/>
      </c>
      <c r="D97" s="296" t="str">
        <f>IF(ISBLANK('Project Information'!H67),"",'Project Information'!H67)</f>
        <v/>
      </c>
      <c r="E97" s="297"/>
      <c r="F97" s="297"/>
      <c r="G97" s="297"/>
      <c r="H97" s="298"/>
    </row>
    <row r="98" spans="1:8" ht="15.75" hidden="1" x14ac:dyDescent="0.25">
      <c r="A98" s="75">
        <v>38</v>
      </c>
      <c r="B98" s="95" t="str">
        <f>'Project Information'!B68</f>
        <v>Section_38</v>
      </c>
      <c r="C98" s="97" t="str">
        <f>IF('Project Information'!D68=0,"",'Project Information'!D68)</f>
        <v/>
      </c>
      <c r="D98" s="296" t="str">
        <f>IF(ISBLANK('Project Information'!H68),"",'Project Information'!H68)</f>
        <v/>
      </c>
      <c r="E98" s="297"/>
      <c r="F98" s="297"/>
      <c r="G98" s="297"/>
      <c r="H98" s="298"/>
    </row>
    <row r="99" spans="1:8" ht="15.75" hidden="1" x14ac:dyDescent="0.25">
      <c r="A99" s="75">
        <v>39</v>
      </c>
      <c r="B99" s="95" t="str">
        <f>'Project Information'!B69</f>
        <v>Section_39</v>
      </c>
      <c r="C99" s="97" t="str">
        <f>IF('Project Information'!D69=0,"",'Project Information'!D69)</f>
        <v/>
      </c>
      <c r="D99" s="296" t="str">
        <f>IF(ISBLANK('Project Information'!H69),"",'Project Information'!H69)</f>
        <v/>
      </c>
      <c r="E99" s="297"/>
      <c r="F99" s="297"/>
      <c r="G99" s="297"/>
      <c r="H99" s="298"/>
    </row>
    <row r="100" spans="1:8" ht="15.75" hidden="1" x14ac:dyDescent="0.25">
      <c r="A100" s="75">
        <v>40</v>
      </c>
      <c r="B100" s="95" t="str">
        <f>'Project Information'!B70</f>
        <v>Section_40</v>
      </c>
      <c r="C100" s="97" t="str">
        <f>IF('Project Information'!D70=0,"",'Project Information'!D70)</f>
        <v/>
      </c>
      <c r="D100" s="296" t="str">
        <f>IF(ISBLANK('Project Information'!H70),"",'Project Information'!H70)</f>
        <v/>
      </c>
      <c r="E100" s="297"/>
      <c r="F100" s="297"/>
      <c r="G100" s="297"/>
      <c r="H100" s="298"/>
    </row>
    <row r="101" spans="1:8" ht="15.75" hidden="1" x14ac:dyDescent="0.25">
      <c r="A101" s="75">
        <v>41</v>
      </c>
      <c r="B101" s="95" t="str">
        <f>'Project Information'!B71</f>
        <v>Section_41</v>
      </c>
      <c r="C101" s="97" t="str">
        <f>IF('Project Information'!D71=0,"",'Project Information'!D71)</f>
        <v/>
      </c>
      <c r="D101" s="296" t="str">
        <f>IF(ISBLANK('Project Information'!H71),"",'Project Information'!H71)</f>
        <v/>
      </c>
      <c r="E101" s="297"/>
      <c r="F101" s="297"/>
      <c r="G101" s="297"/>
      <c r="H101" s="298"/>
    </row>
    <row r="102" spans="1:8" ht="15.75" hidden="1" x14ac:dyDescent="0.25">
      <c r="A102" s="75">
        <v>42</v>
      </c>
      <c r="B102" s="95" t="str">
        <f>'Project Information'!B72</f>
        <v>Section_42</v>
      </c>
      <c r="C102" s="97" t="str">
        <f>IF('Project Information'!D72=0,"",'Project Information'!D72)</f>
        <v/>
      </c>
      <c r="D102" s="296" t="str">
        <f>IF(ISBLANK('Project Information'!H72),"",'Project Information'!H72)</f>
        <v/>
      </c>
      <c r="E102" s="297"/>
      <c r="F102" s="297"/>
      <c r="G102" s="297"/>
      <c r="H102" s="298"/>
    </row>
    <row r="103" spans="1:8" ht="15.75" hidden="1" x14ac:dyDescent="0.25">
      <c r="A103" s="75">
        <v>43</v>
      </c>
      <c r="B103" s="95" t="str">
        <f>'Project Information'!B73</f>
        <v>Section_43</v>
      </c>
      <c r="C103" s="97" t="str">
        <f>IF('Project Information'!D73=0,"",'Project Information'!D73)</f>
        <v/>
      </c>
      <c r="D103" s="296" t="str">
        <f>IF(ISBLANK('Project Information'!H73),"",'Project Information'!H73)</f>
        <v/>
      </c>
      <c r="E103" s="297"/>
      <c r="F103" s="297"/>
      <c r="G103" s="297"/>
      <c r="H103" s="298"/>
    </row>
    <row r="104" spans="1:8" ht="15.75" hidden="1" x14ac:dyDescent="0.25">
      <c r="A104" s="75">
        <v>44</v>
      </c>
      <c r="B104" s="95" t="str">
        <f>'Project Information'!B74</f>
        <v>Section_44</v>
      </c>
      <c r="C104" s="97" t="str">
        <f>IF('Project Information'!D74=0,"",'Project Information'!D74)</f>
        <v/>
      </c>
      <c r="D104" s="296" t="str">
        <f>IF(ISBLANK('Project Information'!H74),"",'Project Information'!H74)</f>
        <v/>
      </c>
      <c r="E104" s="297"/>
      <c r="F104" s="297"/>
      <c r="G104" s="297"/>
      <c r="H104" s="298"/>
    </row>
    <row r="105" spans="1:8" ht="15.75" hidden="1" x14ac:dyDescent="0.25">
      <c r="A105" s="75">
        <v>45</v>
      </c>
      <c r="B105" s="95" t="str">
        <f>'Project Information'!B75</f>
        <v>Section_45</v>
      </c>
      <c r="C105" s="97" t="str">
        <f>IF('Project Information'!D75=0,"",'Project Information'!D75)</f>
        <v/>
      </c>
      <c r="D105" s="296" t="str">
        <f>IF(ISBLANK('Project Information'!H75),"",'Project Information'!H75)</f>
        <v/>
      </c>
      <c r="E105" s="297"/>
      <c r="F105" s="297"/>
      <c r="G105" s="297"/>
      <c r="H105" s="298"/>
    </row>
    <row r="106" spans="1:8" ht="15.75" hidden="1" x14ac:dyDescent="0.25">
      <c r="A106" s="75">
        <v>46</v>
      </c>
      <c r="B106" s="95" t="str">
        <f>'Project Information'!B76</f>
        <v>Section_46</v>
      </c>
      <c r="C106" s="97" t="str">
        <f>IF('Project Information'!D76=0,"",'Project Information'!D76)</f>
        <v/>
      </c>
      <c r="D106" s="296" t="str">
        <f>IF(ISBLANK('Project Information'!H76),"",'Project Information'!H76)</f>
        <v/>
      </c>
      <c r="E106" s="297"/>
      <c r="F106" s="297"/>
      <c r="G106" s="297"/>
      <c r="H106" s="298"/>
    </row>
    <row r="107" spans="1:8" ht="15.75" hidden="1" x14ac:dyDescent="0.25">
      <c r="A107" s="75">
        <v>47</v>
      </c>
      <c r="B107" s="95" t="str">
        <f>'Project Information'!B77</f>
        <v>Section_47</v>
      </c>
      <c r="C107" s="97" t="str">
        <f>IF('Project Information'!D77=0,"",'Project Information'!D77)</f>
        <v/>
      </c>
      <c r="D107" s="296" t="str">
        <f>IF(ISBLANK('Project Information'!H77),"",'Project Information'!H77)</f>
        <v/>
      </c>
      <c r="E107" s="297"/>
      <c r="F107" s="297"/>
      <c r="G107" s="297"/>
      <c r="H107" s="298"/>
    </row>
    <row r="108" spans="1:8" ht="15.75" hidden="1" x14ac:dyDescent="0.25">
      <c r="A108" s="75">
        <v>48</v>
      </c>
      <c r="B108" s="95" t="str">
        <f>'Project Information'!B78</f>
        <v>Section_48</v>
      </c>
      <c r="C108" s="97" t="str">
        <f>IF('Project Information'!D78=0,"",'Project Information'!D78)</f>
        <v/>
      </c>
      <c r="D108" s="296" t="str">
        <f>IF(ISBLANK('Project Information'!H78),"",'Project Information'!H78)</f>
        <v/>
      </c>
      <c r="E108" s="297"/>
      <c r="F108" s="297"/>
      <c r="G108" s="297"/>
      <c r="H108" s="298"/>
    </row>
    <row r="109" spans="1:8" ht="15.75" hidden="1" x14ac:dyDescent="0.25">
      <c r="A109" s="75">
        <v>49</v>
      </c>
      <c r="B109" s="95" t="str">
        <f>'Project Information'!B79</f>
        <v>Section_49</v>
      </c>
      <c r="C109" s="97" t="str">
        <f>IF('Project Information'!D79=0,"",'Project Information'!D79)</f>
        <v/>
      </c>
      <c r="D109" s="296" t="str">
        <f>IF(ISBLANK('Project Information'!H79),"",'Project Information'!H79)</f>
        <v/>
      </c>
      <c r="E109" s="297"/>
      <c r="F109" s="297"/>
      <c r="G109" s="297"/>
      <c r="H109" s="298"/>
    </row>
    <row r="110" spans="1:8" ht="15.75" hidden="1" x14ac:dyDescent="0.25">
      <c r="A110" s="75">
        <v>50</v>
      </c>
      <c r="B110" s="95" t="str">
        <f>'Project Information'!B80</f>
        <v>Section_50</v>
      </c>
      <c r="C110" s="97" t="str">
        <f>IF('Project Information'!D80=0,"",'Project Information'!D80)</f>
        <v/>
      </c>
      <c r="D110" s="296" t="str">
        <f>IF(ISBLANK('Project Information'!H80),"",'Project Information'!H80)</f>
        <v/>
      </c>
      <c r="E110" s="297"/>
      <c r="F110" s="297"/>
      <c r="G110" s="297"/>
      <c r="H110" s="298"/>
    </row>
    <row r="111" spans="1:8" ht="15.75" hidden="1" x14ac:dyDescent="0.25">
      <c r="A111" s="75">
        <v>51</v>
      </c>
      <c r="B111" s="95" t="str">
        <f>'Project Information'!B81</f>
        <v>Section_51</v>
      </c>
      <c r="C111" s="97" t="str">
        <f>IF('Project Information'!D81=0,"",'Project Information'!D81)</f>
        <v/>
      </c>
      <c r="D111" s="296" t="str">
        <f>IF(ISBLANK('Project Information'!H81),"",'Project Information'!H81)</f>
        <v/>
      </c>
      <c r="E111" s="297"/>
      <c r="F111" s="297"/>
      <c r="G111" s="297"/>
      <c r="H111" s="298"/>
    </row>
    <row r="112" spans="1:8" ht="15.75" hidden="1" x14ac:dyDescent="0.25">
      <c r="A112" s="75">
        <v>52</v>
      </c>
      <c r="B112" s="95" t="str">
        <f>'Project Information'!B82</f>
        <v>Section_52</v>
      </c>
      <c r="C112" s="97" t="str">
        <f>IF('Project Information'!D82=0,"",'Project Information'!D82)</f>
        <v/>
      </c>
      <c r="D112" s="296" t="str">
        <f>IF(ISBLANK('Project Information'!H82),"",'Project Information'!H82)</f>
        <v/>
      </c>
      <c r="E112" s="297"/>
      <c r="F112" s="297"/>
      <c r="G112" s="297"/>
      <c r="H112" s="298"/>
    </row>
    <row r="113" spans="1:8" ht="15.75" hidden="1" x14ac:dyDescent="0.25">
      <c r="A113" s="75">
        <v>53</v>
      </c>
      <c r="B113" s="95" t="str">
        <f>'Project Information'!B83</f>
        <v>Section_53</v>
      </c>
      <c r="C113" s="97" t="str">
        <f>IF('Project Information'!D83=0,"",'Project Information'!D83)</f>
        <v/>
      </c>
      <c r="D113" s="296" t="str">
        <f>IF(ISBLANK('Project Information'!H83),"",'Project Information'!H83)</f>
        <v/>
      </c>
      <c r="E113" s="297"/>
      <c r="F113" s="297"/>
      <c r="G113" s="297"/>
      <c r="H113" s="298"/>
    </row>
    <row r="114" spans="1:8" ht="15.75" hidden="1" x14ac:dyDescent="0.25">
      <c r="A114" s="75">
        <v>54</v>
      </c>
      <c r="B114" s="95" t="str">
        <f>'Project Information'!B84</f>
        <v>Section_54</v>
      </c>
      <c r="C114" s="97" t="str">
        <f>IF('Project Information'!D84=0,"",'Project Information'!D84)</f>
        <v/>
      </c>
      <c r="D114" s="296" t="str">
        <f>IF(ISBLANK('Project Information'!H84),"",'Project Information'!H84)</f>
        <v/>
      </c>
      <c r="E114" s="297"/>
      <c r="F114" s="297"/>
      <c r="G114" s="297"/>
      <c r="H114" s="298"/>
    </row>
    <row r="115" spans="1:8" ht="15.75" hidden="1" x14ac:dyDescent="0.25">
      <c r="A115" s="75">
        <v>55</v>
      </c>
      <c r="B115" s="95" t="str">
        <f>'Project Information'!B85</f>
        <v>Section_55</v>
      </c>
      <c r="C115" s="97" t="str">
        <f>IF('Project Information'!D85=0,"",'Project Information'!D85)</f>
        <v/>
      </c>
      <c r="D115" s="296" t="str">
        <f>IF(ISBLANK('Project Information'!H85),"",'Project Information'!H85)</f>
        <v/>
      </c>
      <c r="E115" s="297"/>
      <c r="F115" s="297"/>
      <c r="G115" s="297"/>
      <c r="H115" s="298"/>
    </row>
    <row r="116" spans="1:8" ht="15.75" hidden="1" x14ac:dyDescent="0.25">
      <c r="A116" s="75">
        <v>56</v>
      </c>
      <c r="B116" s="95" t="str">
        <f>'Project Information'!B86</f>
        <v>Section_56</v>
      </c>
      <c r="C116" s="97" t="str">
        <f>IF('Project Information'!D86=0,"",'Project Information'!D86)</f>
        <v/>
      </c>
      <c r="D116" s="296" t="str">
        <f>IF(ISBLANK('Project Information'!H86),"",'Project Information'!H86)</f>
        <v/>
      </c>
      <c r="E116" s="297"/>
      <c r="F116" s="297"/>
      <c r="G116" s="297"/>
      <c r="H116" s="298"/>
    </row>
    <row r="117" spans="1:8" ht="15.75" hidden="1" x14ac:dyDescent="0.25">
      <c r="A117" s="75">
        <v>57</v>
      </c>
      <c r="B117" s="95" t="str">
        <f>'Project Information'!B87</f>
        <v>Section_57</v>
      </c>
      <c r="C117" s="97" t="str">
        <f>IF('Project Information'!D87=0,"",'Project Information'!D87)</f>
        <v/>
      </c>
      <c r="D117" s="296" t="str">
        <f>IF(ISBLANK('Project Information'!H87),"",'Project Information'!H87)</f>
        <v/>
      </c>
      <c r="E117" s="297"/>
      <c r="F117" s="297"/>
      <c r="G117" s="297"/>
      <c r="H117" s="298"/>
    </row>
    <row r="118" spans="1:8" ht="15.75" hidden="1" x14ac:dyDescent="0.25">
      <c r="A118" s="75">
        <v>58</v>
      </c>
      <c r="B118" s="95" t="str">
        <f>'Project Information'!B88</f>
        <v>Section_58</v>
      </c>
      <c r="C118" s="97" t="str">
        <f>IF('Project Information'!D88=0,"",'Project Information'!D88)</f>
        <v/>
      </c>
      <c r="D118" s="296" t="str">
        <f>IF(ISBLANK('Project Information'!H88),"",'Project Information'!H88)</f>
        <v/>
      </c>
      <c r="E118" s="297"/>
      <c r="F118" s="297"/>
      <c r="G118" s="297"/>
      <c r="H118" s="298"/>
    </row>
    <row r="119" spans="1:8" ht="15.75" hidden="1" x14ac:dyDescent="0.25">
      <c r="A119" s="75">
        <v>59</v>
      </c>
      <c r="B119" s="95" t="str">
        <f>'Project Information'!B89</f>
        <v>Section_59</v>
      </c>
      <c r="C119" s="97" t="str">
        <f>IF('Project Information'!D89=0,"",'Project Information'!D89)</f>
        <v/>
      </c>
      <c r="D119" s="296" t="str">
        <f>IF(ISBLANK('Project Information'!H89),"",'Project Information'!H89)</f>
        <v/>
      </c>
      <c r="E119" s="297"/>
      <c r="F119" s="297"/>
      <c r="G119" s="297"/>
      <c r="H119" s="298"/>
    </row>
    <row r="120" spans="1:8" ht="15.75" hidden="1" x14ac:dyDescent="0.25">
      <c r="A120" s="75">
        <v>60</v>
      </c>
      <c r="B120" s="95" t="str">
        <f>'Project Information'!B90</f>
        <v>Section_60</v>
      </c>
      <c r="C120" s="97" t="str">
        <f>IF('Project Information'!D90=0,"",'Project Information'!D90)</f>
        <v/>
      </c>
      <c r="D120" s="296" t="str">
        <f>IF(ISBLANK('Project Information'!H90),"",'Project Information'!H90)</f>
        <v/>
      </c>
      <c r="E120" s="297"/>
      <c r="F120" s="297"/>
      <c r="G120" s="297"/>
      <c r="H120" s="298"/>
    </row>
    <row r="121" spans="1:8" ht="15.75" hidden="1" x14ac:dyDescent="0.25">
      <c r="A121" s="75">
        <v>61</v>
      </c>
      <c r="B121" s="95" t="str">
        <f>'Project Information'!B91</f>
        <v>Section_61</v>
      </c>
      <c r="C121" s="97" t="str">
        <f>IF('Project Information'!D91=0,"",'Project Information'!D91)</f>
        <v/>
      </c>
      <c r="D121" s="296" t="str">
        <f>IF(ISBLANK('Project Information'!H91),"",'Project Information'!H91)</f>
        <v/>
      </c>
      <c r="E121" s="297"/>
      <c r="F121" s="297"/>
      <c r="G121" s="297"/>
      <c r="H121" s="298"/>
    </row>
    <row r="122" spans="1:8" ht="15.75" hidden="1" x14ac:dyDescent="0.25">
      <c r="A122" s="75">
        <v>62</v>
      </c>
      <c r="B122" s="95" t="str">
        <f>'Project Information'!B92</f>
        <v>Section_62</v>
      </c>
      <c r="C122" s="97" t="str">
        <f>IF('Project Information'!D92=0,"",'Project Information'!D92)</f>
        <v/>
      </c>
      <c r="D122" s="296" t="str">
        <f>IF(ISBLANK('Project Information'!H92),"",'Project Information'!H92)</f>
        <v/>
      </c>
      <c r="E122" s="297"/>
      <c r="F122" s="297"/>
      <c r="G122" s="297"/>
      <c r="H122" s="298"/>
    </row>
    <row r="123" spans="1:8" ht="15.75" hidden="1" x14ac:dyDescent="0.25">
      <c r="A123" s="75">
        <v>63</v>
      </c>
      <c r="B123" s="95" t="str">
        <f>'Project Information'!B93</f>
        <v>Section_63</v>
      </c>
      <c r="C123" s="97" t="str">
        <f>IF('Project Information'!D93=0,"",'Project Information'!D93)</f>
        <v/>
      </c>
      <c r="D123" s="296" t="str">
        <f>IF(ISBLANK('Project Information'!H93),"",'Project Information'!H93)</f>
        <v/>
      </c>
      <c r="E123" s="297"/>
      <c r="F123" s="297"/>
      <c r="G123" s="297"/>
      <c r="H123" s="298"/>
    </row>
    <row r="124" spans="1:8" ht="15.75" hidden="1" x14ac:dyDescent="0.25">
      <c r="A124" s="75">
        <v>64</v>
      </c>
      <c r="B124" s="95" t="str">
        <f>'Project Information'!B94</f>
        <v>Section_64</v>
      </c>
      <c r="C124" s="97" t="str">
        <f>IF('Project Information'!D94=0,"",'Project Information'!D94)</f>
        <v/>
      </c>
      <c r="D124" s="296" t="str">
        <f>IF(ISBLANK('Project Information'!H94),"",'Project Information'!H94)</f>
        <v/>
      </c>
      <c r="E124" s="297"/>
      <c r="F124" s="297"/>
      <c r="G124" s="297"/>
      <c r="H124" s="298"/>
    </row>
    <row r="125" spans="1:8" ht="15.75" hidden="1" x14ac:dyDescent="0.25">
      <c r="A125" s="75">
        <v>65</v>
      </c>
      <c r="B125" s="95" t="str">
        <f>'Project Information'!B95</f>
        <v>Section_65</v>
      </c>
      <c r="C125" s="97" t="str">
        <f>IF('Project Information'!D95=0,"",'Project Information'!D95)</f>
        <v/>
      </c>
      <c r="D125" s="296" t="str">
        <f>IF(ISBLANK('Project Information'!H95),"",'Project Information'!H95)</f>
        <v/>
      </c>
      <c r="E125" s="297"/>
      <c r="F125" s="297"/>
      <c r="G125" s="297"/>
      <c r="H125" s="298"/>
    </row>
    <row r="126" spans="1:8" ht="15.75" hidden="1" x14ac:dyDescent="0.25">
      <c r="A126" s="75">
        <v>66</v>
      </c>
      <c r="B126" s="95" t="str">
        <f>'Project Information'!B96</f>
        <v>Section_66</v>
      </c>
      <c r="C126" s="97" t="str">
        <f>IF('Project Information'!D96=0,"",'Project Information'!D96)</f>
        <v/>
      </c>
      <c r="D126" s="296" t="str">
        <f>IF(ISBLANK('Project Information'!H96),"",'Project Information'!H96)</f>
        <v/>
      </c>
      <c r="E126" s="297"/>
      <c r="F126" s="297"/>
      <c r="G126" s="297"/>
      <c r="H126" s="298"/>
    </row>
    <row r="127" spans="1:8" ht="15.75" hidden="1" x14ac:dyDescent="0.25">
      <c r="A127" s="75">
        <v>67</v>
      </c>
      <c r="B127" s="95" t="str">
        <f>'Project Information'!B97</f>
        <v>Section_67</v>
      </c>
      <c r="C127" s="97" t="str">
        <f>IF('Project Information'!D97=0,"",'Project Information'!D97)</f>
        <v/>
      </c>
      <c r="D127" s="296" t="str">
        <f>IF(ISBLANK('Project Information'!H97),"",'Project Information'!H97)</f>
        <v/>
      </c>
      <c r="E127" s="297"/>
      <c r="F127" s="297"/>
      <c r="G127" s="297"/>
      <c r="H127" s="298"/>
    </row>
    <row r="128" spans="1:8" ht="15.75" hidden="1" x14ac:dyDescent="0.25">
      <c r="A128" s="75">
        <v>68</v>
      </c>
      <c r="B128" s="95" t="str">
        <f>'Project Information'!B98</f>
        <v>Section_68</v>
      </c>
      <c r="C128" s="97" t="str">
        <f>IF('Project Information'!D98=0,"",'Project Information'!D98)</f>
        <v/>
      </c>
      <c r="D128" s="296" t="str">
        <f>IF(ISBLANK('Project Information'!H98),"",'Project Information'!H98)</f>
        <v/>
      </c>
      <c r="E128" s="297"/>
      <c r="F128" s="297"/>
      <c r="G128" s="297"/>
      <c r="H128" s="298"/>
    </row>
    <row r="129" spans="1:8" ht="15.75" hidden="1" x14ac:dyDescent="0.25">
      <c r="A129" s="75">
        <v>69</v>
      </c>
      <c r="B129" s="95" t="str">
        <f>'Project Information'!B99</f>
        <v>Section_69</v>
      </c>
      <c r="C129" s="97" t="str">
        <f>IF('Project Information'!D99=0,"",'Project Information'!D99)</f>
        <v/>
      </c>
      <c r="D129" s="296" t="str">
        <f>IF(ISBLANK('Project Information'!H99),"",'Project Information'!H99)</f>
        <v/>
      </c>
      <c r="E129" s="297"/>
      <c r="F129" s="297"/>
      <c r="G129" s="297"/>
      <c r="H129" s="298"/>
    </row>
    <row r="130" spans="1:8" ht="15.75" hidden="1" x14ac:dyDescent="0.25">
      <c r="A130" s="75">
        <v>70</v>
      </c>
      <c r="B130" s="95" t="str">
        <f>'Project Information'!B100</f>
        <v>Section_70</v>
      </c>
      <c r="C130" s="97" t="str">
        <f>IF('Project Information'!D100=0,"",'Project Information'!D100)</f>
        <v/>
      </c>
      <c r="D130" s="296" t="str">
        <f>IF(ISBLANK('Project Information'!H100),"",'Project Information'!H100)</f>
        <v/>
      </c>
      <c r="E130" s="297"/>
      <c r="F130" s="297"/>
      <c r="G130" s="297"/>
      <c r="H130" s="298"/>
    </row>
    <row r="131" spans="1:8" ht="15.75" hidden="1" x14ac:dyDescent="0.25">
      <c r="A131" s="75">
        <v>71</v>
      </c>
      <c r="B131" s="95" t="str">
        <f>'Project Information'!B101</f>
        <v>Section_71</v>
      </c>
      <c r="C131" s="97" t="str">
        <f>IF('Project Information'!D101=0,"",'Project Information'!D101)</f>
        <v/>
      </c>
      <c r="D131" s="296" t="str">
        <f>IF(ISBLANK('Project Information'!H101),"",'Project Information'!H101)</f>
        <v/>
      </c>
      <c r="E131" s="297"/>
      <c r="F131" s="297"/>
      <c r="G131" s="297"/>
      <c r="H131" s="298"/>
    </row>
    <row r="132" spans="1:8" ht="15.75" hidden="1" x14ac:dyDescent="0.25">
      <c r="A132" s="75">
        <v>72</v>
      </c>
      <c r="B132" s="95" t="str">
        <f>'Project Information'!B102</f>
        <v>Section_72</v>
      </c>
      <c r="C132" s="97" t="str">
        <f>IF('Project Information'!D102=0,"",'Project Information'!D102)</f>
        <v/>
      </c>
      <c r="D132" s="296" t="str">
        <f>IF(ISBLANK('Project Information'!H102),"",'Project Information'!H102)</f>
        <v/>
      </c>
      <c r="E132" s="297"/>
      <c r="F132" s="297"/>
      <c r="G132" s="297"/>
      <c r="H132" s="298"/>
    </row>
    <row r="133" spans="1:8" ht="15.75" hidden="1" x14ac:dyDescent="0.25">
      <c r="A133" s="75">
        <v>73</v>
      </c>
      <c r="B133" s="95" t="str">
        <f>'Project Information'!B103</f>
        <v>Section_73</v>
      </c>
      <c r="C133" s="97" t="str">
        <f>IF('Project Information'!D103=0,"",'Project Information'!D103)</f>
        <v/>
      </c>
      <c r="D133" s="296" t="str">
        <f>IF(ISBLANK('Project Information'!H103),"",'Project Information'!H103)</f>
        <v/>
      </c>
      <c r="E133" s="297"/>
      <c r="F133" s="297"/>
      <c r="G133" s="297"/>
      <c r="H133" s="298"/>
    </row>
    <row r="134" spans="1:8" ht="15.75" hidden="1" x14ac:dyDescent="0.25">
      <c r="A134" s="75">
        <v>74</v>
      </c>
      <c r="B134" s="95" t="str">
        <f>'Project Information'!B104</f>
        <v>Section_74</v>
      </c>
      <c r="C134" s="97" t="str">
        <f>IF('Project Information'!D104=0,"",'Project Information'!D104)</f>
        <v/>
      </c>
      <c r="D134" s="296" t="str">
        <f>IF(ISBLANK('Project Information'!H104),"",'Project Information'!H104)</f>
        <v/>
      </c>
      <c r="E134" s="297"/>
      <c r="F134" s="297"/>
      <c r="G134" s="297"/>
      <c r="H134" s="298"/>
    </row>
    <row r="135" spans="1:8" ht="15.75" hidden="1" x14ac:dyDescent="0.25">
      <c r="A135" s="75">
        <v>75</v>
      </c>
      <c r="B135" s="95" t="str">
        <f>'Project Information'!B105</f>
        <v>Section_75</v>
      </c>
      <c r="C135" s="97" t="str">
        <f>IF('Project Information'!D105=0,"",'Project Information'!D105)</f>
        <v/>
      </c>
      <c r="D135" s="296" t="str">
        <f>IF(ISBLANK('Project Information'!H105),"",'Project Information'!H105)</f>
        <v/>
      </c>
      <c r="E135" s="297"/>
      <c r="F135" s="297"/>
      <c r="G135" s="297"/>
      <c r="H135" s="298"/>
    </row>
    <row r="136" spans="1:8" ht="15.75" hidden="1" x14ac:dyDescent="0.25">
      <c r="A136" s="75">
        <v>76</v>
      </c>
      <c r="B136" s="95" t="str">
        <f>'Project Information'!B106</f>
        <v>Section_76</v>
      </c>
      <c r="C136" s="97" t="str">
        <f>IF('Project Information'!D106=0,"",'Project Information'!D106)</f>
        <v/>
      </c>
      <c r="D136" s="296" t="str">
        <f>IF(ISBLANK('Project Information'!H106),"",'Project Information'!H106)</f>
        <v/>
      </c>
      <c r="E136" s="297"/>
      <c r="F136" s="297"/>
      <c r="G136" s="297"/>
      <c r="H136" s="298"/>
    </row>
    <row r="137" spans="1:8" ht="15.75" hidden="1" x14ac:dyDescent="0.25">
      <c r="A137" s="75">
        <v>77</v>
      </c>
      <c r="B137" s="95" t="str">
        <f>'Project Information'!B107</f>
        <v>Section_77</v>
      </c>
      <c r="C137" s="97" t="str">
        <f>IF('Project Information'!D107=0,"",'Project Information'!D107)</f>
        <v/>
      </c>
      <c r="D137" s="296" t="str">
        <f>IF(ISBLANK('Project Information'!H107),"",'Project Information'!H107)</f>
        <v/>
      </c>
      <c r="E137" s="297"/>
      <c r="F137" s="297"/>
      <c r="G137" s="297"/>
      <c r="H137" s="298"/>
    </row>
    <row r="138" spans="1:8" ht="15.75" hidden="1" x14ac:dyDescent="0.25">
      <c r="A138" s="75">
        <v>78</v>
      </c>
      <c r="B138" s="95" t="str">
        <f>'Project Information'!B108</f>
        <v>Section_78</v>
      </c>
      <c r="C138" s="97" t="str">
        <f>IF('Project Information'!D108=0,"",'Project Information'!D108)</f>
        <v/>
      </c>
      <c r="D138" s="296" t="str">
        <f>IF(ISBLANK('Project Information'!H108),"",'Project Information'!H108)</f>
        <v/>
      </c>
      <c r="E138" s="297"/>
      <c r="F138" s="297"/>
      <c r="G138" s="297"/>
      <c r="H138" s="298"/>
    </row>
    <row r="139" spans="1:8" ht="15.75" hidden="1" x14ac:dyDescent="0.25">
      <c r="A139" s="75">
        <v>79</v>
      </c>
      <c r="B139" s="95" t="str">
        <f>'Project Information'!B109</f>
        <v>Section_79</v>
      </c>
      <c r="C139" s="97" t="str">
        <f>IF('Project Information'!D109=0,"",'Project Information'!D109)</f>
        <v/>
      </c>
      <c r="D139" s="296" t="str">
        <f>IF(ISBLANK('Project Information'!H109),"",'Project Information'!H109)</f>
        <v/>
      </c>
      <c r="E139" s="297"/>
      <c r="F139" s="297"/>
      <c r="G139" s="297"/>
      <c r="H139" s="298"/>
    </row>
    <row r="140" spans="1:8" ht="15.75" hidden="1" x14ac:dyDescent="0.25">
      <c r="A140" s="75">
        <v>80</v>
      </c>
      <c r="B140" s="95" t="str">
        <f>'Project Information'!B110</f>
        <v>Section_80</v>
      </c>
      <c r="C140" s="97" t="str">
        <f>IF('Project Information'!D110=0,"",'Project Information'!D110)</f>
        <v/>
      </c>
      <c r="D140" s="296" t="str">
        <f>IF(ISBLANK('Project Information'!H110),"",'Project Information'!H110)</f>
        <v/>
      </c>
      <c r="E140" s="297"/>
      <c r="F140" s="297"/>
      <c r="G140" s="297"/>
      <c r="H140" s="298"/>
    </row>
    <row r="141" spans="1:8" ht="15.75" hidden="1" x14ac:dyDescent="0.25">
      <c r="A141" s="75">
        <v>81</v>
      </c>
      <c r="B141" s="95" t="str">
        <f>'Project Information'!B111</f>
        <v>Section_81</v>
      </c>
      <c r="C141" s="97" t="str">
        <f>IF('Project Information'!D111=0,"",'Project Information'!D111)</f>
        <v/>
      </c>
      <c r="D141" s="296" t="str">
        <f>IF(ISBLANK('Project Information'!H111),"",'Project Information'!H111)</f>
        <v/>
      </c>
      <c r="E141" s="297"/>
      <c r="F141" s="297"/>
      <c r="G141" s="297"/>
      <c r="H141" s="298"/>
    </row>
    <row r="142" spans="1:8" ht="15.75" hidden="1" x14ac:dyDescent="0.25">
      <c r="A142" s="75">
        <v>82</v>
      </c>
      <c r="B142" s="95" t="str">
        <f>'Project Information'!B112</f>
        <v>Section_82</v>
      </c>
      <c r="C142" s="97" t="str">
        <f>IF('Project Information'!D112=0,"",'Project Information'!D112)</f>
        <v/>
      </c>
      <c r="D142" s="296" t="str">
        <f>IF(ISBLANK('Project Information'!H112),"",'Project Information'!H112)</f>
        <v/>
      </c>
      <c r="E142" s="297"/>
      <c r="F142" s="297"/>
      <c r="G142" s="297"/>
      <c r="H142" s="298"/>
    </row>
    <row r="143" spans="1:8" ht="15.75" hidden="1" x14ac:dyDescent="0.25">
      <c r="A143" s="75">
        <v>83</v>
      </c>
      <c r="B143" s="95" t="str">
        <f>'Project Information'!B113</f>
        <v>Section_83</v>
      </c>
      <c r="C143" s="97" t="str">
        <f>IF('Project Information'!D113=0,"",'Project Information'!D113)</f>
        <v/>
      </c>
      <c r="D143" s="296" t="str">
        <f>IF(ISBLANK('Project Information'!H113),"",'Project Information'!H113)</f>
        <v/>
      </c>
      <c r="E143" s="297"/>
      <c r="F143" s="297"/>
      <c r="G143" s="297"/>
      <c r="H143" s="298"/>
    </row>
    <row r="144" spans="1:8" ht="15.75" hidden="1" x14ac:dyDescent="0.25">
      <c r="A144" s="75">
        <v>84</v>
      </c>
      <c r="B144" s="95" t="str">
        <f>'Project Information'!B114</f>
        <v>Section_84</v>
      </c>
      <c r="C144" s="97" t="str">
        <f>IF('Project Information'!D114=0,"",'Project Information'!D114)</f>
        <v/>
      </c>
      <c r="D144" s="296" t="str">
        <f>IF(ISBLANK('Project Information'!H114),"",'Project Information'!H114)</f>
        <v/>
      </c>
      <c r="E144" s="297"/>
      <c r="F144" s="297"/>
      <c r="G144" s="297"/>
      <c r="H144" s="298"/>
    </row>
    <row r="145" spans="1:8" ht="15.75" hidden="1" x14ac:dyDescent="0.25">
      <c r="A145" s="75">
        <v>85</v>
      </c>
      <c r="B145" s="95" t="str">
        <f>'Project Information'!B115</f>
        <v>Section_85</v>
      </c>
      <c r="C145" s="97" t="str">
        <f>IF('Project Information'!D115=0,"",'Project Information'!D115)</f>
        <v/>
      </c>
      <c r="D145" s="296" t="str">
        <f>IF(ISBLANK('Project Information'!H115),"",'Project Information'!H115)</f>
        <v/>
      </c>
      <c r="E145" s="297"/>
      <c r="F145" s="297"/>
      <c r="G145" s="297"/>
      <c r="H145" s="298"/>
    </row>
    <row r="146" spans="1:8" ht="15.75" hidden="1" x14ac:dyDescent="0.25">
      <c r="A146" s="75">
        <v>86</v>
      </c>
      <c r="B146" s="95" t="str">
        <f>'Project Information'!B116</f>
        <v>Section_86</v>
      </c>
      <c r="C146" s="97" t="str">
        <f>IF('Project Information'!D116=0,"",'Project Information'!D116)</f>
        <v/>
      </c>
      <c r="D146" s="296" t="str">
        <f>IF(ISBLANK('Project Information'!H116),"",'Project Information'!H116)</f>
        <v/>
      </c>
      <c r="E146" s="297"/>
      <c r="F146" s="297"/>
      <c r="G146" s="297"/>
      <c r="H146" s="298"/>
    </row>
    <row r="147" spans="1:8" ht="15.75" hidden="1" x14ac:dyDescent="0.25">
      <c r="A147" s="75">
        <v>87</v>
      </c>
      <c r="B147" s="95" t="str">
        <f>'Project Information'!B117</f>
        <v>Section_87</v>
      </c>
      <c r="C147" s="97" t="str">
        <f>IF('Project Information'!D117=0,"",'Project Information'!D117)</f>
        <v/>
      </c>
      <c r="D147" s="296" t="str">
        <f>IF(ISBLANK('Project Information'!H117),"",'Project Information'!H117)</f>
        <v/>
      </c>
      <c r="E147" s="297"/>
      <c r="F147" s="297"/>
      <c r="G147" s="297"/>
      <c r="H147" s="298"/>
    </row>
    <row r="148" spans="1:8" ht="15.75" hidden="1" x14ac:dyDescent="0.25">
      <c r="A148" s="75">
        <v>88</v>
      </c>
      <c r="B148" s="95" t="str">
        <f>'Project Information'!B118</f>
        <v>Section_88</v>
      </c>
      <c r="C148" s="97" t="str">
        <f>IF('Project Information'!D118=0,"",'Project Information'!D118)</f>
        <v/>
      </c>
      <c r="D148" s="296" t="str">
        <f>IF(ISBLANK('Project Information'!H118),"",'Project Information'!H118)</f>
        <v/>
      </c>
      <c r="E148" s="297"/>
      <c r="F148" s="297"/>
      <c r="G148" s="297"/>
      <c r="H148" s="298"/>
    </row>
    <row r="149" spans="1:8" ht="15.75" hidden="1" x14ac:dyDescent="0.25">
      <c r="A149" s="75">
        <v>89</v>
      </c>
      <c r="B149" s="95" t="str">
        <f>'Project Information'!B119</f>
        <v>Section_89</v>
      </c>
      <c r="C149" s="97" t="str">
        <f>IF('Project Information'!D119=0,"",'Project Information'!D119)</f>
        <v/>
      </c>
      <c r="D149" s="296" t="str">
        <f>IF(ISBLANK('Project Information'!H119),"",'Project Information'!H119)</f>
        <v/>
      </c>
      <c r="E149" s="297"/>
      <c r="F149" s="297"/>
      <c r="G149" s="297"/>
      <c r="H149" s="298"/>
    </row>
    <row r="150" spans="1:8" ht="15.75" hidden="1" x14ac:dyDescent="0.25">
      <c r="A150" s="75">
        <v>90</v>
      </c>
      <c r="B150" s="95" t="str">
        <f>'Project Information'!B120</f>
        <v>Section_90</v>
      </c>
      <c r="C150" s="97" t="str">
        <f>IF('Project Information'!D120=0,"",'Project Information'!D120)</f>
        <v/>
      </c>
      <c r="D150" s="296" t="str">
        <f>IF(ISBLANK('Project Information'!H120),"",'Project Information'!H120)</f>
        <v/>
      </c>
      <c r="E150" s="297"/>
      <c r="F150" s="297"/>
      <c r="G150" s="297"/>
      <c r="H150" s="298"/>
    </row>
    <row r="151" spans="1:8" ht="15.75" hidden="1" x14ac:dyDescent="0.25">
      <c r="A151" s="75">
        <v>91</v>
      </c>
      <c r="B151" s="95" t="str">
        <f>'Project Information'!B121</f>
        <v>Section_91</v>
      </c>
      <c r="C151" s="97" t="str">
        <f>IF('Project Information'!D121=0,"",'Project Information'!D121)</f>
        <v/>
      </c>
      <c r="D151" s="296" t="str">
        <f>IF(ISBLANK('Project Information'!H121),"",'Project Information'!H121)</f>
        <v/>
      </c>
      <c r="E151" s="297"/>
      <c r="F151" s="297"/>
      <c r="G151" s="297"/>
      <c r="H151" s="298"/>
    </row>
    <row r="152" spans="1:8" ht="15.75" hidden="1" x14ac:dyDescent="0.25">
      <c r="A152" s="75">
        <v>92</v>
      </c>
      <c r="B152" s="95" t="str">
        <f>'Project Information'!B122</f>
        <v>Section_92</v>
      </c>
      <c r="C152" s="97" t="str">
        <f>IF('Project Information'!D122=0,"",'Project Information'!D122)</f>
        <v/>
      </c>
      <c r="D152" s="296" t="str">
        <f>IF(ISBLANK('Project Information'!H122),"",'Project Information'!H122)</f>
        <v/>
      </c>
      <c r="E152" s="297"/>
      <c r="F152" s="297"/>
      <c r="G152" s="297"/>
      <c r="H152" s="298"/>
    </row>
    <row r="153" spans="1:8" ht="15.75" hidden="1" x14ac:dyDescent="0.25">
      <c r="A153" s="75">
        <v>93</v>
      </c>
      <c r="B153" s="95" t="str">
        <f>'Project Information'!B123</f>
        <v>Section_93</v>
      </c>
      <c r="C153" s="97" t="str">
        <f>IF('Project Information'!D123=0,"",'Project Information'!D123)</f>
        <v/>
      </c>
      <c r="D153" s="296" t="str">
        <f>IF(ISBLANK('Project Information'!H123),"",'Project Information'!H123)</f>
        <v/>
      </c>
      <c r="E153" s="297"/>
      <c r="F153" s="297"/>
      <c r="G153" s="297"/>
      <c r="H153" s="298"/>
    </row>
    <row r="154" spans="1:8" ht="15.75" hidden="1" x14ac:dyDescent="0.25">
      <c r="A154" s="75">
        <v>94</v>
      </c>
      <c r="B154" s="95" t="str">
        <f>'Project Information'!B124</f>
        <v>Section_94</v>
      </c>
      <c r="C154" s="97" t="str">
        <f>IF('Project Information'!D124=0,"",'Project Information'!D124)</f>
        <v/>
      </c>
      <c r="D154" s="296" t="str">
        <f>IF(ISBLANK('Project Information'!H124),"",'Project Information'!H124)</f>
        <v/>
      </c>
      <c r="E154" s="297"/>
      <c r="F154" s="297"/>
      <c r="G154" s="297"/>
      <c r="H154" s="298"/>
    </row>
    <row r="155" spans="1:8" ht="15.75" hidden="1" x14ac:dyDescent="0.25">
      <c r="A155" s="75">
        <v>95</v>
      </c>
      <c r="B155" s="95" t="str">
        <f>'Project Information'!B125</f>
        <v>Section_95</v>
      </c>
      <c r="C155" s="97" t="str">
        <f>IF('Project Information'!D125=0,"",'Project Information'!D125)</f>
        <v/>
      </c>
      <c r="D155" s="296" t="str">
        <f>IF(ISBLANK('Project Information'!H125),"",'Project Information'!H125)</f>
        <v/>
      </c>
      <c r="E155" s="297"/>
      <c r="F155" s="297"/>
      <c r="G155" s="297"/>
      <c r="H155" s="298"/>
    </row>
    <row r="156" spans="1:8" ht="15.75" hidden="1" x14ac:dyDescent="0.25">
      <c r="A156" s="75">
        <v>96</v>
      </c>
      <c r="B156" s="95" t="str">
        <f>'Project Information'!B126</f>
        <v>Section_96</v>
      </c>
      <c r="C156" s="97" t="str">
        <f>IF('Project Information'!D126=0,"",'Project Information'!D126)</f>
        <v/>
      </c>
      <c r="D156" s="296" t="str">
        <f>IF(ISBLANK('Project Information'!H126),"",'Project Information'!H126)</f>
        <v/>
      </c>
      <c r="E156" s="297"/>
      <c r="F156" s="297"/>
      <c r="G156" s="297"/>
      <c r="H156" s="298"/>
    </row>
    <row r="157" spans="1:8" ht="15.75" hidden="1" x14ac:dyDescent="0.25">
      <c r="A157" s="75">
        <v>97</v>
      </c>
      <c r="B157" s="95" t="str">
        <f>'Project Information'!B127</f>
        <v>Section_97</v>
      </c>
      <c r="C157" s="97" t="str">
        <f>IF('Project Information'!D127=0,"",'Project Information'!D127)</f>
        <v/>
      </c>
      <c r="D157" s="296" t="str">
        <f>IF(ISBLANK('Project Information'!H127),"",'Project Information'!H127)</f>
        <v/>
      </c>
      <c r="E157" s="297"/>
      <c r="F157" s="297"/>
      <c r="G157" s="297"/>
      <c r="H157" s="298"/>
    </row>
    <row r="158" spans="1:8" ht="15.75" hidden="1" x14ac:dyDescent="0.25">
      <c r="A158" s="75">
        <v>98</v>
      </c>
      <c r="B158" s="95" t="str">
        <f>'Project Information'!B128</f>
        <v>Section_98</v>
      </c>
      <c r="C158" s="97" t="str">
        <f>IF('Project Information'!D128=0,"",'Project Information'!D128)</f>
        <v/>
      </c>
      <c r="D158" s="296" t="str">
        <f>IF(ISBLANK('Project Information'!H128),"",'Project Information'!H128)</f>
        <v/>
      </c>
      <c r="E158" s="297"/>
      <c r="F158" s="297"/>
      <c r="G158" s="297"/>
      <c r="H158" s="298"/>
    </row>
    <row r="159" spans="1:8" ht="15.75" hidden="1" x14ac:dyDescent="0.25">
      <c r="A159" s="75">
        <v>99</v>
      </c>
      <c r="B159" s="95" t="str">
        <f>'Project Information'!B129</f>
        <v>Section_99</v>
      </c>
      <c r="C159" s="97" t="str">
        <f>IF('Project Information'!D129=0,"",'Project Information'!D129)</f>
        <v/>
      </c>
      <c r="D159" s="296" t="str">
        <f>IF(ISBLANK('Project Information'!H129),"",'Project Information'!H129)</f>
        <v/>
      </c>
      <c r="E159" s="297"/>
      <c r="F159" s="297"/>
      <c r="G159" s="297"/>
      <c r="H159" s="298"/>
    </row>
    <row r="160" spans="1:8" ht="15.75" hidden="1" x14ac:dyDescent="0.25">
      <c r="A160" s="75">
        <v>100</v>
      </c>
      <c r="B160" s="95" t="str">
        <f>'Project Information'!B130</f>
        <v>Section_100</v>
      </c>
      <c r="C160" s="97" t="str">
        <f>IF('Project Information'!D130=0,"",'Project Information'!D130)</f>
        <v/>
      </c>
      <c r="D160" s="296" t="str">
        <f>IF(ISBLANK('Project Information'!H130),"",'Project Information'!H130)</f>
        <v/>
      </c>
      <c r="E160" s="297"/>
      <c r="F160" s="297"/>
      <c r="G160" s="297"/>
      <c r="H160" s="298"/>
    </row>
    <row r="161" spans="2:8" ht="15" customHeight="1" x14ac:dyDescent="0.25">
      <c r="B161" s="96"/>
      <c r="C161" s="98"/>
      <c r="D161" s="21"/>
      <c r="E161" s="21"/>
      <c r="F161" s="21"/>
      <c r="G161" s="21"/>
      <c r="H161" s="22"/>
    </row>
  </sheetData>
  <sheetProtection algorithmName="SHA-512" hashValue="fWHVEPmNM9nOa6q2xHlGaYkTSdiR8MoznNrU7YV5b2hm5Swu0MxEycgakUnEVJKD0Vee2YYXwrDyv+dvoU79Ug==" saltValue="n2Oy2hUtjOaZOtY0YBLomQ==" spinCount="100000" sheet="1" objects="1" scenarios="1" selectLockedCells="1" sort="0" autoFilter="0" pivotTables="0"/>
  <mergeCells count="114">
    <mergeCell ref="B55:H58"/>
    <mergeCell ref="B54:H54"/>
    <mergeCell ref="D61:H61"/>
    <mergeCell ref="D62:H62"/>
    <mergeCell ref="D69:H69"/>
    <mergeCell ref="D70:H70"/>
    <mergeCell ref="D66:H66"/>
    <mergeCell ref="B60:H60"/>
    <mergeCell ref="D64:H64"/>
    <mergeCell ref="D65:H65"/>
    <mergeCell ref="D67:H67"/>
    <mergeCell ref="D68:H68"/>
    <mergeCell ref="D63:H63"/>
    <mergeCell ref="B13:B15"/>
    <mergeCell ref="B8:C8"/>
    <mergeCell ref="E9:F9"/>
    <mergeCell ref="E10:F10"/>
    <mergeCell ref="B5:H7"/>
    <mergeCell ref="H13:H15"/>
    <mergeCell ref="C13:C15"/>
    <mergeCell ref="D13:D15"/>
    <mergeCell ref="E13:E15"/>
    <mergeCell ref="F13:F15"/>
    <mergeCell ref="G13:G15"/>
    <mergeCell ref="D76:H76"/>
    <mergeCell ref="D77:H77"/>
    <mergeCell ref="D78:H78"/>
    <mergeCell ref="D79:H79"/>
    <mergeCell ref="D80:H80"/>
    <mergeCell ref="D71:H71"/>
    <mergeCell ref="D72:H72"/>
    <mergeCell ref="D73:H73"/>
    <mergeCell ref="D74:H74"/>
    <mergeCell ref="D75:H75"/>
    <mergeCell ref="D86:H86"/>
    <mergeCell ref="D87:H87"/>
    <mergeCell ref="D88:H88"/>
    <mergeCell ref="D89:H89"/>
    <mergeCell ref="D90:H90"/>
    <mergeCell ref="D81:H81"/>
    <mergeCell ref="D82:H82"/>
    <mergeCell ref="D83:H83"/>
    <mergeCell ref="D84:H84"/>
    <mergeCell ref="D85:H85"/>
    <mergeCell ref="D96:H96"/>
    <mergeCell ref="D97:H97"/>
    <mergeCell ref="D98:H98"/>
    <mergeCell ref="D99:H99"/>
    <mergeCell ref="D100:H100"/>
    <mergeCell ref="D91:H91"/>
    <mergeCell ref="D92:H92"/>
    <mergeCell ref="D93:H93"/>
    <mergeCell ref="D94:H94"/>
    <mergeCell ref="D95:H95"/>
    <mergeCell ref="D106:H106"/>
    <mergeCell ref="D107:H107"/>
    <mergeCell ref="D108:H108"/>
    <mergeCell ref="D109:H109"/>
    <mergeCell ref="D110:H110"/>
    <mergeCell ref="D101:H101"/>
    <mergeCell ref="D102:H102"/>
    <mergeCell ref="D103:H103"/>
    <mergeCell ref="D104:H104"/>
    <mergeCell ref="D105:H105"/>
    <mergeCell ref="D116:H116"/>
    <mergeCell ref="D117:H117"/>
    <mergeCell ref="D118:H118"/>
    <mergeCell ref="D119:H119"/>
    <mergeCell ref="D120:H120"/>
    <mergeCell ref="D111:H111"/>
    <mergeCell ref="D112:H112"/>
    <mergeCell ref="D113:H113"/>
    <mergeCell ref="D114:H114"/>
    <mergeCell ref="D115:H115"/>
    <mergeCell ref="D126:H126"/>
    <mergeCell ref="D127:H127"/>
    <mergeCell ref="D128:H128"/>
    <mergeCell ref="D129:H129"/>
    <mergeCell ref="D130:H130"/>
    <mergeCell ref="D121:H121"/>
    <mergeCell ref="D122:H122"/>
    <mergeCell ref="D123:H123"/>
    <mergeCell ref="D124:H124"/>
    <mergeCell ref="D125:H125"/>
    <mergeCell ref="D136:H136"/>
    <mergeCell ref="D137:H137"/>
    <mergeCell ref="D138:H138"/>
    <mergeCell ref="D139:H139"/>
    <mergeCell ref="D140:H140"/>
    <mergeCell ref="D131:H131"/>
    <mergeCell ref="D132:H132"/>
    <mergeCell ref="D133:H133"/>
    <mergeCell ref="D134:H134"/>
    <mergeCell ref="D135:H135"/>
    <mergeCell ref="D146:H146"/>
    <mergeCell ref="D147:H147"/>
    <mergeCell ref="D148:H148"/>
    <mergeCell ref="D149:H149"/>
    <mergeCell ref="D150:H150"/>
    <mergeCell ref="D141:H141"/>
    <mergeCell ref="D142:H142"/>
    <mergeCell ref="D143:H143"/>
    <mergeCell ref="D144:H144"/>
    <mergeCell ref="D145:H145"/>
    <mergeCell ref="D156:H156"/>
    <mergeCell ref="D157:H157"/>
    <mergeCell ref="D158:H158"/>
    <mergeCell ref="D159:H159"/>
    <mergeCell ref="D160:H160"/>
    <mergeCell ref="D151:H151"/>
    <mergeCell ref="D152:H152"/>
    <mergeCell ref="D153:H153"/>
    <mergeCell ref="D154:H154"/>
    <mergeCell ref="D155:H155"/>
  </mergeCells>
  <printOptions horizontalCentered="1" verticalCentered="1"/>
  <pageMargins left="0.70866141732283461" right="0.70866141732283461" top="0.74803149606299213" bottom="0.74803149606299213" header="0.31496062992125984" footer="0.31496062992125984"/>
  <pageSetup paperSize="9" scale="76" orientation="landscape" r:id="rId1"/>
  <headerFooter>
    <oddHeader>&amp;L&amp;G</oddHeader>
    <oddFooter>&amp;L&amp;K0046AAOPPLE.COM&amp;C&amp;D&amp;R&amp;P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2009-0162-432A-99A1-CDF4212B949A}">
  <sheetPr codeName="Sheet7"/>
  <dimension ref="A1:Z36"/>
  <sheetViews>
    <sheetView showGridLines="0" showRowColHeaders="0" zoomScale="80" zoomScaleNormal="80" workbookViewId="0">
      <selection activeCell="S32" sqref="S32"/>
    </sheetView>
  </sheetViews>
  <sheetFormatPr defaultRowHeight="15.75" x14ac:dyDescent="0.25"/>
  <cols>
    <col min="9" max="9" width="2.625" style="127" customWidth="1"/>
    <col min="18" max="18" width="2.625" customWidth="1"/>
  </cols>
  <sheetData>
    <row r="1" spans="1:26" s="170" customFormat="1" ht="30" customHeight="1" x14ac:dyDescent="0.25">
      <c r="A1" s="160"/>
      <c r="B1" s="161"/>
      <c r="C1" s="244"/>
      <c r="D1" s="244"/>
      <c r="E1" s="244"/>
      <c r="F1" s="244"/>
      <c r="G1" s="244"/>
      <c r="H1" s="244"/>
      <c r="I1" s="244"/>
      <c r="J1" s="244"/>
      <c r="K1" s="189"/>
      <c r="L1" s="245"/>
      <c r="M1" s="189"/>
      <c r="N1" s="246"/>
      <c r="O1" s="189"/>
      <c r="P1" s="189"/>
    </row>
    <row r="2" spans="1:26" s="170" customFormat="1" ht="32.25" customHeight="1" x14ac:dyDescent="0.25">
      <c r="A2" s="171"/>
      <c r="B2" s="172"/>
      <c r="C2" s="244"/>
      <c r="D2" s="244"/>
      <c r="E2" s="244"/>
      <c r="F2" s="244"/>
      <c r="G2" s="244"/>
      <c r="H2" s="244"/>
      <c r="I2" s="244"/>
      <c r="J2" s="244"/>
      <c r="K2" s="189"/>
      <c r="L2" s="245"/>
      <c r="M2" s="189"/>
      <c r="N2" s="246"/>
      <c r="O2" s="189"/>
      <c r="P2" s="189"/>
    </row>
    <row r="3" spans="1:26" s="170" customFormat="1" ht="10.5" customHeight="1" x14ac:dyDescent="0.25">
      <c r="A3" s="244"/>
      <c r="B3" s="244"/>
      <c r="C3" s="244"/>
      <c r="D3" s="244"/>
      <c r="E3" s="244"/>
      <c r="F3" s="244"/>
      <c r="G3" s="244"/>
      <c r="H3" s="244"/>
      <c r="I3" s="244"/>
      <c r="J3" s="244"/>
      <c r="K3" s="189"/>
      <c r="L3" s="245"/>
      <c r="M3" s="189"/>
      <c r="N3" s="246"/>
      <c r="O3" s="189"/>
    </row>
    <row r="4" spans="1:26" x14ac:dyDescent="0.25">
      <c r="A4" s="325" t="s">
        <v>537</v>
      </c>
      <c r="B4" s="242"/>
      <c r="C4" s="241"/>
      <c r="D4" s="241"/>
      <c r="E4" s="241"/>
      <c r="F4" s="241"/>
      <c r="G4" s="241"/>
      <c r="H4" s="20"/>
      <c r="J4" s="325" t="s">
        <v>538</v>
      </c>
      <c r="K4" s="242"/>
      <c r="L4" s="241"/>
      <c r="M4" s="241"/>
      <c r="N4" s="241"/>
      <c r="O4" s="241"/>
      <c r="P4" s="241"/>
      <c r="Q4" s="20"/>
      <c r="S4" s="325" t="s">
        <v>539</v>
      </c>
      <c r="T4" s="242"/>
      <c r="U4" s="241"/>
      <c r="V4" s="241"/>
      <c r="W4" s="241"/>
      <c r="X4" s="241"/>
      <c r="Y4" s="241"/>
      <c r="Z4" s="20"/>
    </row>
    <row r="5" spans="1:26" x14ac:dyDescent="0.25">
      <c r="A5" s="326"/>
      <c r="B5" s="23"/>
      <c r="C5" s="127"/>
      <c r="D5" s="127"/>
      <c r="E5" s="127"/>
      <c r="F5" s="127"/>
      <c r="G5" s="127"/>
      <c r="H5" s="24"/>
      <c r="J5" s="326"/>
      <c r="K5" s="23"/>
      <c r="L5" s="127"/>
      <c r="M5" s="127"/>
      <c r="N5" s="127"/>
      <c r="O5" s="127"/>
      <c r="P5" s="127"/>
      <c r="Q5" s="24"/>
      <c r="S5" s="326"/>
      <c r="T5" s="23"/>
      <c r="U5" s="127"/>
      <c r="V5" s="127"/>
      <c r="W5" s="127"/>
      <c r="X5" s="127"/>
      <c r="Y5" s="127"/>
      <c r="Z5" s="24"/>
    </row>
    <row r="6" spans="1:26" x14ac:dyDescent="0.25">
      <c r="A6" s="326"/>
      <c r="B6" s="23"/>
      <c r="C6" s="127"/>
      <c r="D6" s="127"/>
      <c r="E6" s="127"/>
      <c r="F6" s="127"/>
      <c r="G6" s="127"/>
      <c r="H6" s="24"/>
      <c r="J6" s="326"/>
      <c r="K6" s="23"/>
      <c r="L6" s="127"/>
      <c r="M6" s="127"/>
      <c r="N6" s="127"/>
      <c r="O6" s="127"/>
      <c r="P6" s="127"/>
      <c r="Q6" s="24"/>
      <c r="S6" s="326"/>
      <c r="T6" s="23"/>
      <c r="U6" s="127"/>
      <c r="V6" s="127"/>
      <c r="W6" s="127"/>
      <c r="X6" s="127"/>
      <c r="Y6" s="127"/>
      <c r="Z6" s="24"/>
    </row>
    <row r="7" spans="1:26" x14ac:dyDescent="0.25">
      <c r="A7" s="326"/>
      <c r="B7" s="23"/>
      <c r="C7" s="127"/>
      <c r="D7" s="127"/>
      <c r="E7" s="127"/>
      <c r="F7" s="127"/>
      <c r="G7" s="127"/>
      <c r="H7" s="24"/>
      <c r="J7" s="326"/>
      <c r="K7" s="23"/>
      <c r="L7" s="127"/>
      <c r="M7" s="127"/>
      <c r="N7" s="127"/>
      <c r="O7" s="127"/>
      <c r="P7" s="127"/>
      <c r="Q7" s="24"/>
      <c r="S7" s="326"/>
      <c r="T7" s="23"/>
      <c r="U7" s="127"/>
      <c r="V7" s="127"/>
      <c r="W7" s="127"/>
      <c r="X7" s="127"/>
      <c r="Y7" s="127"/>
      <c r="Z7" s="24"/>
    </row>
    <row r="8" spans="1:26" x14ac:dyDescent="0.25">
      <c r="A8" s="326"/>
      <c r="B8" s="23"/>
      <c r="C8" s="127"/>
      <c r="D8" s="127"/>
      <c r="E8" s="127"/>
      <c r="F8" s="127"/>
      <c r="G8" s="127"/>
      <c r="H8" s="24"/>
      <c r="J8" s="326"/>
      <c r="K8" s="23"/>
      <c r="L8" s="127"/>
      <c r="M8" s="127"/>
      <c r="N8" s="127"/>
      <c r="O8" s="127"/>
      <c r="P8" s="127"/>
      <c r="Q8" s="24"/>
      <c r="S8" s="326"/>
      <c r="T8" s="23"/>
      <c r="U8" s="127"/>
      <c r="V8" s="127"/>
      <c r="W8" s="127"/>
      <c r="X8" s="127"/>
      <c r="Y8" s="127"/>
      <c r="Z8" s="24"/>
    </row>
    <row r="9" spans="1:26" x14ac:dyDescent="0.25">
      <c r="A9" s="326"/>
      <c r="B9" s="23"/>
      <c r="C9" s="127"/>
      <c r="D9" s="127"/>
      <c r="E9" s="127"/>
      <c r="F9" s="127"/>
      <c r="G9" s="127"/>
      <c r="H9" s="24"/>
      <c r="J9" s="326"/>
      <c r="K9" s="23"/>
      <c r="L9" s="127"/>
      <c r="M9" s="127"/>
      <c r="N9" s="127"/>
      <c r="O9" s="127"/>
      <c r="P9" s="127"/>
      <c r="Q9" s="24"/>
      <c r="S9" s="326"/>
      <c r="T9" s="23"/>
      <c r="U9" s="127"/>
      <c r="V9" s="127"/>
      <c r="W9" s="127"/>
      <c r="X9" s="127"/>
      <c r="Y9" s="127"/>
      <c r="Z9" s="24"/>
    </row>
    <row r="10" spans="1:26" x14ac:dyDescent="0.25">
      <c r="A10" s="326"/>
      <c r="B10" s="23"/>
      <c r="C10" s="127"/>
      <c r="D10" s="127"/>
      <c r="E10" s="127"/>
      <c r="F10" s="127"/>
      <c r="G10" s="127"/>
      <c r="H10" s="24"/>
      <c r="J10" s="326"/>
      <c r="K10" s="23"/>
      <c r="L10" s="127"/>
      <c r="M10" s="127"/>
      <c r="N10" s="127"/>
      <c r="O10" s="127"/>
      <c r="P10" s="127"/>
      <c r="Q10" s="24"/>
      <c r="S10" s="326"/>
      <c r="T10" s="23"/>
      <c r="V10" s="243"/>
      <c r="W10" s="243"/>
      <c r="X10" s="243"/>
      <c r="Y10" s="127"/>
      <c r="Z10" s="24"/>
    </row>
    <row r="11" spans="1:26" x14ac:dyDescent="0.25">
      <c r="A11" s="326"/>
      <c r="B11" s="23"/>
      <c r="C11" s="127"/>
      <c r="D11" s="127"/>
      <c r="E11" s="127"/>
      <c r="F11" s="127"/>
      <c r="G11" s="127"/>
      <c r="H11" s="24"/>
      <c r="J11" s="326"/>
      <c r="K11" s="23"/>
      <c r="L11" s="127"/>
      <c r="M11" s="127"/>
      <c r="N11" s="127"/>
      <c r="O11" s="127"/>
      <c r="P11" s="127"/>
      <c r="Q11" s="24"/>
      <c r="S11" s="326"/>
      <c r="T11" s="23"/>
      <c r="V11" s="243"/>
      <c r="W11" s="243"/>
      <c r="X11" s="243"/>
      <c r="Y11" s="127"/>
      <c r="Z11" s="24"/>
    </row>
    <row r="12" spans="1:26" x14ac:dyDescent="0.25">
      <c r="A12" s="326"/>
      <c r="B12" s="23"/>
      <c r="C12" s="127"/>
      <c r="D12" s="127"/>
      <c r="E12" s="127"/>
      <c r="F12" s="127"/>
      <c r="G12" s="127"/>
      <c r="H12" s="24"/>
      <c r="J12" s="326"/>
      <c r="K12" s="23"/>
      <c r="L12" s="127"/>
      <c r="M12" s="127"/>
      <c r="N12" s="127"/>
      <c r="O12" s="127"/>
      <c r="P12" s="127"/>
      <c r="Q12" s="24"/>
      <c r="S12" s="326"/>
      <c r="T12" s="23"/>
      <c r="V12" s="243"/>
      <c r="W12" s="243"/>
      <c r="X12" s="243"/>
      <c r="Y12" s="127"/>
      <c r="Z12" s="24"/>
    </row>
    <row r="13" spans="1:26" x14ac:dyDescent="0.25">
      <c r="A13" s="326"/>
      <c r="B13" s="23"/>
      <c r="C13" s="127"/>
      <c r="D13" s="127"/>
      <c r="E13" s="127"/>
      <c r="F13" s="127"/>
      <c r="G13" s="127"/>
      <c r="H13" s="24"/>
      <c r="J13" s="326"/>
      <c r="K13" s="23"/>
      <c r="L13" s="127"/>
      <c r="M13" s="127"/>
      <c r="N13" s="127"/>
      <c r="O13" s="127"/>
      <c r="P13" s="127"/>
      <c r="Q13" s="24"/>
      <c r="S13" s="326"/>
      <c r="T13" s="23"/>
      <c r="V13" s="243"/>
      <c r="W13" s="243"/>
      <c r="X13" s="243"/>
      <c r="Y13" s="127"/>
      <c r="Z13" s="24"/>
    </row>
    <row r="14" spans="1:26" x14ac:dyDescent="0.25">
      <c r="A14" s="326"/>
      <c r="B14" s="23"/>
      <c r="C14" s="127"/>
      <c r="D14" s="127"/>
      <c r="E14" s="127"/>
      <c r="F14" s="127"/>
      <c r="G14" s="127"/>
      <c r="H14" s="24"/>
      <c r="J14" s="326"/>
      <c r="K14" s="23"/>
      <c r="L14" s="127"/>
      <c r="M14" s="127"/>
      <c r="N14" s="127"/>
      <c r="O14" s="127"/>
      <c r="P14" s="127"/>
      <c r="Q14" s="24"/>
      <c r="S14" s="326"/>
      <c r="T14" s="23"/>
      <c r="U14" s="127"/>
      <c r="V14" s="127"/>
      <c r="W14" s="127"/>
      <c r="X14" s="127"/>
      <c r="Y14" s="127"/>
      <c r="Z14" s="24"/>
    </row>
    <row r="15" spans="1:26" x14ac:dyDescent="0.25">
      <c r="A15" s="326"/>
      <c r="B15" s="23"/>
      <c r="C15" s="127"/>
      <c r="D15" s="127"/>
      <c r="E15" s="127"/>
      <c r="F15" s="127"/>
      <c r="G15" s="127"/>
      <c r="H15" s="24"/>
      <c r="J15" s="326"/>
      <c r="K15" s="23"/>
      <c r="L15" s="127"/>
      <c r="M15" s="127"/>
      <c r="N15" s="127"/>
      <c r="O15" s="127"/>
      <c r="P15" s="127"/>
      <c r="Q15" s="24"/>
      <c r="S15" s="326"/>
      <c r="T15" s="23"/>
      <c r="U15" s="127"/>
      <c r="V15" s="127"/>
      <c r="W15" s="127"/>
      <c r="X15" s="127"/>
      <c r="Y15" s="127"/>
      <c r="Z15" s="24"/>
    </row>
    <row r="16" spans="1:26" x14ac:dyDescent="0.25">
      <c r="A16" s="326"/>
      <c r="B16" s="23"/>
      <c r="C16" s="127"/>
      <c r="D16" s="127"/>
      <c r="E16" s="127"/>
      <c r="F16" s="127"/>
      <c r="G16" s="127"/>
      <c r="H16" s="24"/>
      <c r="J16" s="326"/>
      <c r="K16" s="23"/>
      <c r="L16" s="127"/>
      <c r="M16" s="127"/>
      <c r="N16" s="127"/>
      <c r="O16" s="127"/>
      <c r="P16" s="127"/>
      <c r="Q16" s="24"/>
      <c r="S16" s="326"/>
      <c r="T16" s="23"/>
      <c r="U16" s="127"/>
      <c r="V16" s="127"/>
      <c r="W16" s="127"/>
      <c r="X16" s="127"/>
      <c r="Y16" s="127"/>
      <c r="Z16" s="24"/>
    </row>
    <row r="17" spans="1:26" x14ac:dyDescent="0.25">
      <c r="A17" s="326"/>
      <c r="B17" s="23"/>
      <c r="C17" s="127"/>
      <c r="D17" s="127"/>
      <c r="E17" s="127"/>
      <c r="F17" s="127"/>
      <c r="G17" s="127"/>
      <c r="H17" s="24"/>
      <c r="J17" s="326"/>
      <c r="K17" s="23"/>
      <c r="L17" s="127"/>
      <c r="M17" s="127"/>
      <c r="N17" s="127"/>
      <c r="O17" s="127"/>
      <c r="P17" s="127"/>
      <c r="Q17" s="24"/>
      <c r="S17" s="326"/>
      <c r="T17" s="23"/>
      <c r="U17" s="127"/>
      <c r="V17" s="127"/>
      <c r="W17" s="127"/>
      <c r="X17" s="127"/>
      <c r="Y17" s="127"/>
      <c r="Z17" s="24"/>
    </row>
    <row r="18" spans="1:26" x14ac:dyDescent="0.25">
      <c r="A18" s="326"/>
      <c r="B18" s="23"/>
      <c r="C18" s="127"/>
      <c r="D18" s="127"/>
      <c r="E18" s="127"/>
      <c r="F18" s="127"/>
      <c r="G18" s="127"/>
      <c r="H18" s="24"/>
      <c r="J18" s="326"/>
      <c r="K18" s="23"/>
      <c r="L18" s="127"/>
      <c r="M18" s="127"/>
      <c r="N18" s="127"/>
      <c r="O18" s="127"/>
      <c r="P18" s="127"/>
      <c r="Q18" s="24"/>
      <c r="S18" s="326"/>
      <c r="T18" s="23"/>
      <c r="U18" s="127"/>
      <c r="V18" s="127"/>
      <c r="W18" s="127"/>
      <c r="X18" s="127"/>
      <c r="Y18" s="127"/>
      <c r="Z18" s="24"/>
    </row>
    <row r="19" spans="1:26" x14ac:dyDescent="0.25">
      <c r="A19" s="327"/>
      <c r="B19" s="39"/>
      <c r="C19" s="21"/>
      <c r="D19" s="21"/>
      <c r="E19" s="21"/>
      <c r="F19" s="21"/>
      <c r="G19" s="21"/>
      <c r="H19" s="22"/>
      <c r="J19" s="327"/>
      <c r="K19" s="39"/>
      <c r="L19" s="21"/>
      <c r="M19" s="21"/>
      <c r="N19" s="21"/>
      <c r="O19" s="21"/>
      <c r="P19" s="21"/>
      <c r="Q19" s="22"/>
      <c r="S19" s="327"/>
      <c r="T19" s="39"/>
      <c r="U19" s="21"/>
      <c r="V19" s="21"/>
      <c r="W19" s="21"/>
      <c r="X19" s="21"/>
      <c r="Y19" s="21"/>
      <c r="Z19" s="22"/>
    </row>
    <row r="20" spans="1:26" ht="9.75" customHeight="1" x14ac:dyDescent="0.25"/>
    <row r="21" spans="1:26" x14ac:dyDescent="0.25">
      <c r="A21" s="325" t="s">
        <v>540</v>
      </c>
      <c r="B21" s="242"/>
      <c r="C21" s="241"/>
      <c r="D21" s="241"/>
      <c r="E21" s="241"/>
      <c r="F21" s="241"/>
      <c r="G21" s="241"/>
      <c r="H21" s="20"/>
      <c r="J21" s="325" t="s">
        <v>551</v>
      </c>
      <c r="K21" s="242"/>
      <c r="L21" s="241"/>
      <c r="M21" s="241"/>
      <c r="N21" s="241"/>
      <c r="O21" s="241"/>
      <c r="P21" s="241"/>
      <c r="Q21" s="20"/>
    </row>
    <row r="22" spans="1:26" x14ac:dyDescent="0.25">
      <c r="A22" s="326"/>
      <c r="B22" s="23"/>
      <c r="C22" s="127"/>
      <c r="D22" s="127"/>
      <c r="E22" s="127"/>
      <c r="F22" s="127"/>
      <c r="G22" s="127"/>
      <c r="H22" s="24"/>
      <c r="J22" s="326"/>
      <c r="K22" s="23"/>
      <c r="L22" s="127"/>
      <c r="M22" s="127"/>
      <c r="N22" s="127"/>
      <c r="O22" s="127"/>
      <c r="P22" s="127"/>
      <c r="Q22" s="24"/>
    </row>
    <row r="23" spans="1:26" x14ac:dyDescent="0.25">
      <c r="A23" s="326"/>
      <c r="B23" s="23"/>
      <c r="C23" s="127"/>
      <c r="D23" s="127"/>
      <c r="E23" s="127"/>
      <c r="F23" s="127"/>
      <c r="G23" s="127"/>
      <c r="H23" s="24"/>
      <c r="J23" s="326"/>
      <c r="K23" s="23"/>
      <c r="L23" s="127"/>
      <c r="M23" s="127"/>
      <c r="N23" s="127"/>
      <c r="O23" s="127"/>
      <c r="P23" s="127"/>
      <c r="Q23" s="24"/>
    </row>
    <row r="24" spans="1:26" x14ac:dyDescent="0.25">
      <c r="A24" s="326"/>
      <c r="B24" s="23"/>
      <c r="C24" s="127"/>
      <c r="D24" s="127"/>
      <c r="E24" s="127"/>
      <c r="F24" s="127"/>
      <c r="G24" s="127"/>
      <c r="H24" s="24"/>
      <c r="J24" s="326"/>
      <c r="K24" s="23"/>
      <c r="L24" s="127"/>
      <c r="M24" s="127"/>
      <c r="N24" s="127"/>
      <c r="O24" s="127"/>
      <c r="P24" s="127"/>
      <c r="Q24" s="24"/>
    </row>
    <row r="25" spans="1:26" x14ac:dyDescent="0.25">
      <c r="A25" s="326"/>
      <c r="B25" s="23"/>
      <c r="C25" s="127"/>
      <c r="D25" s="127"/>
      <c r="E25" s="127"/>
      <c r="F25" s="127"/>
      <c r="G25" s="127"/>
      <c r="H25" s="24"/>
      <c r="J25" s="326"/>
      <c r="K25" s="23"/>
      <c r="L25" s="127"/>
      <c r="M25" s="127"/>
      <c r="N25" s="127"/>
      <c r="O25" s="127"/>
      <c r="P25" s="127"/>
      <c r="Q25" s="24"/>
    </row>
    <row r="26" spans="1:26" x14ac:dyDescent="0.25">
      <c r="A26" s="326"/>
      <c r="B26" s="23"/>
      <c r="C26" s="127"/>
      <c r="D26" s="127"/>
      <c r="E26" s="127"/>
      <c r="F26" s="127"/>
      <c r="G26" s="127"/>
      <c r="H26" s="24"/>
      <c r="J26" s="326"/>
      <c r="K26" s="23"/>
      <c r="L26" s="127"/>
      <c r="M26" s="127"/>
      <c r="N26" s="127"/>
      <c r="O26" s="127"/>
      <c r="P26" s="127"/>
      <c r="Q26" s="24"/>
    </row>
    <row r="27" spans="1:26" x14ac:dyDescent="0.25">
      <c r="A27" s="326"/>
      <c r="B27" s="23"/>
      <c r="C27" s="127"/>
      <c r="D27" s="127"/>
      <c r="E27" s="127"/>
      <c r="F27" s="127"/>
      <c r="G27" s="127"/>
      <c r="H27" s="24"/>
      <c r="J27" s="326"/>
      <c r="K27" s="23"/>
      <c r="L27" s="127"/>
      <c r="M27" s="127"/>
      <c r="N27" s="127"/>
      <c r="O27" s="127"/>
      <c r="P27" s="127"/>
      <c r="Q27" s="24"/>
    </row>
    <row r="28" spans="1:26" x14ac:dyDescent="0.25">
      <c r="A28" s="326"/>
      <c r="B28" s="23"/>
      <c r="C28" s="127"/>
      <c r="D28" s="127"/>
      <c r="E28" s="127"/>
      <c r="F28" s="127"/>
      <c r="G28" s="127"/>
      <c r="H28" s="24"/>
      <c r="J28" s="326"/>
      <c r="K28" s="23"/>
      <c r="L28" s="127"/>
      <c r="M28" s="127"/>
      <c r="N28" s="127"/>
      <c r="O28" s="127"/>
      <c r="P28" s="127"/>
      <c r="Q28" s="24"/>
    </row>
    <row r="29" spans="1:26" x14ac:dyDescent="0.25">
      <c r="A29" s="326"/>
      <c r="B29" s="23"/>
      <c r="C29" s="127"/>
      <c r="D29" s="127"/>
      <c r="E29" s="127"/>
      <c r="F29" s="127"/>
      <c r="G29" s="127"/>
      <c r="H29" s="24"/>
      <c r="J29" s="326"/>
      <c r="K29" s="23"/>
      <c r="L29" s="127"/>
      <c r="M29" s="127"/>
      <c r="N29" s="127"/>
      <c r="O29" s="127"/>
      <c r="P29" s="127"/>
      <c r="Q29" s="24"/>
    </row>
    <row r="30" spans="1:26" x14ac:dyDescent="0.25">
      <c r="A30" s="326"/>
      <c r="B30" s="23"/>
      <c r="C30" s="127"/>
      <c r="D30" s="127"/>
      <c r="E30" s="127"/>
      <c r="F30" s="127"/>
      <c r="G30" s="127"/>
      <c r="H30" s="24"/>
      <c r="J30" s="326"/>
      <c r="K30" s="23"/>
      <c r="L30" s="127"/>
      <c r="M30" s="127"/>
      <c r="N30" s="127"/>
      <c r="O30" s="127"/>
      <c r="P30" s="127"/>
      <c r="Q30" s="24"/>
    </row>
    <row r="31" spans="1:26" x14ac:dyDescent="0.25">
      <c r="A31" s="326"/>
      <c r="B31" s="23"/>
      <c r="C31" s="127"/>
      <c r="D31" s="127"/>
      <c r="E31" s="127"/>
      <c r="F31" s="127"/>
      <c r="G31" s="127"/>
      <c r="H31" s="24"/>
      <c r="J31" s="326"/>
      <c r="K31" s="23"/>
      <c r="L31" s="127"/>
      <c r="M31" s="127"/>
      <c r="N31" s="127"/>
      <c r="O31" s="127"/>
      <c r="P31" s="127"/>
      <c r="Q31" s="24"/>
    </row>
    <row r="32" spans="1:26" x14ac:dyDescent="0.25">
      <c r="A32" s="326"/>
      <c r="B32" s="23"/>
      <c r="C32" s="127"/>
      <c r="D32" s="127"/>
      <c r="E32" s="127"/>
      <c r="F32" s="127"/>
      <c r="G32" s="127"/>
      <c r="H32" s="24"/>
      <c r="J32" s="326"/>
      <c r="K32" s="23"/>
      <c r="L32" s="127"/>
      <c r="M32" s="127"/>
      <c r="N32" s="127"/>
      <c r="O32" s="127"/>
      <c r="P32" s="127"/>
      <c r="Q32" s="24"/>
    </row>
    <row r="33" spans="1:17" x14ac:dyDescent="0.25">
      <c r="A33" s="326"/>
      <c r="B33" s="23"/>
      <c r="C33" s="127"/>
      <c r="D33" s="127"/>
      <c r="E33" s="127"/>
      <c r="F33" s="127"/>
      <c r="G33" s="127"/>
      <c r="H33" s="24"/>
      <c r="J33" s="326"/>
      <c r="K33" s="23"/>
      <c r="L33" s="127"/>
      <c r="M33" s="127"/>
      <c r="N33" s="127"/>
      <c r="O33" s="127"/>
      <c r="P33" s="127"/>
      <c r="Q33" s="24"/>
    </row>
    <row r="34" spans="1:17" x14ac:dyDescent="0.25">
      <c r="A34" s="326"/>
      <c r="B34" s="23"/>
      <c r="C34" s="127"/>
      <c r="D34" s="127"/>
      <c r="E34" s="127"/>
      <c r="F34" s="127"/>
      <c r="G34" s="127"/>
      <c r="H34" s="24"/>
      <c r="J34" s="326"/>
      <c r="K34" s="23"/>
      <c r="L34" s="127"/>
      <c r="M34" s="127"/>
      <c r="N34" s="127"/>
      <c r="O34" s="127"/>
      <c r="P34" s="127"/>
      <c r="Q34" s="24"/>
    </row>
    <row r="35" spans="1:17" x14ac:dyDescent="0.25">
      <c r="A35" s="326"/>
      <c r="B35" s="23"/>
      <c r="C35" s="127"/>
      <c r="D35" s="127"/>
      <c r="E35" s="127"/>
      <c r="F35" s="127"/>
      <c r="G35" s="127"/>
      <c r="H35" s="24"/>
      <c r="J35" s="326"/>
      <c r="K35" s="23"/>
      <c r="L35" s="127"/>
      <c r="M35" s="127"/>
      <c r="N35" s="127"/>
      <c r="O35" s="127"/>
      <c r="P35" s="127"/>
      <c r="Q35" s="24"/>
    </row>
    <row r="36" spans="1:17" x14ac:dyDescent="0.25">
      <c r="A36" s="327"/>
      <c r="B36" s="39"/>
      <c r="C36" s="21"/>
      <c r="D36" s="21"/>
      <c r="E36" s="21"/>
      <c r="F36" s="21"/>
      <c r="G36" s="21"/>
      <c r="H36" s="22"/>
      <c r="J36" s="327"/>
      <c r="K36" s="39"/>
      <c r="L36" s="21"/>
      <c r="M36" s="21"/>
      <c r="N36" s="21"/>
      <c r="O36" s="21"/>
      <c r="P36" s="21"/>
      <c r="Q36" s="22"/>
    </row>
  </sheetData>
  <mergeCells count="5">
    <mergeCell ref="A4:A19"/>
    <mergeCell ref="A21:A36"/>
    <mergeCell ref="J4:J19"/>
    <mergeCell ref="J21:J36"/>
    <mergeCell ref="S4:S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
  <sheetViews>
    <sheetView showGridLines="0" showRowColHeaders="0" zoomScale="80" zoomScaleNormal="80" zoomScaleSheetLayoutView="80" zoomScalePageLayoutView="85" workbookViewId="0">
      <pane ySplit="2" topLeftCell="A3" activePane="bottomLeft" state="frozen"/>
      <selection activeCell="F9" sqref="F9:L9"/>
      <selection pane="bottomLeft" activeCell="A2" sqref="A2"/>
    </sheetView>
  </sheetViews>
  <sheetFormatPr defaultColWidth="0" defaultRowHeight="15" customHeight="1" x14ac:dyDescent="0.25"/>
  <cols>
    <col min="1" max="1" width="3.75" style="170" customWidth="1"/>
    <col min="2" max="2" width="29.375" style="170" bestFit="1" customWidth="1"/>
    <col min="3" max="3" width="41" style="170" customWidth="1"/>
    <col min="4" max="4" width="18.625" style="170" customWidth="1"/>
    <col min="5" max="5" width="24.75" style="170" bestFit="1" customWidth="1"/>
    <col min="6" max="6" width="45.75" style="170" customWidth="1"/>
    <col min="7" max="7" width="3.75" style="170" customWidth="1"/>
    <col min="8" max="9" width="10.875" style="170" hidden="1" customWidth="1"/>
    <col min="10" max="10" width="17.625" style="170" hidden="1" customWidth="1"/>
    <col min="11" max="11" width="17.75" style="170" hidden="1" customWidth="1"/>
    <col min="12" max="12" width="11.375" style="170" hidden="1" customWidth="1"/>
    <col min="13" max="15" width="10.875" style="170" hidden="1" customWidth="1"/>
    <col min="16" max="16" width="10.625" style="170" hidden="1" customWidth="1"/>
    <col min="17" max="17" width="10.5" style="170" hidden="1" customWidth="1"/>
    <col min="18" max="20" width="10.875" style="170" hidden="1" customWidth="1"/>
    <col min="21" max="16384" width="8.75" style="170" hidden="1"/>
  </cols>
  <sheetData>
    <row r="1" spans="1:20" ht="30" customHeight="1" x14ac:dyDescent="0.25">
      <c r="A1" s="160"/>
      <c r="B1" s="161"/>
      <c r="C1" s="162"/>
      <c r="D1" s="163"/>
      <c r="E1" s="163"/>
      <c r="F1" s="328"/>
      <c r="G1" s="164"/>
      <c r="H1" s="165"/>
      <c r="I1" s="165"/>
      <c r="J1" s="165"/>
      <c r="K1" s="166"/>
      <c r="L1" s="167"/>
      <c r="M1" s="166"/>
      <c r="N1" s="168"/>
      <c r="O1" s="169"/>
    </row>
    <row r="2" spans="1:20" ht="32.25" customHeight="1" x14ac:dyDescent="0.25">
      <c r="A2" s="171"/>
      <c r="B2" s="172"/>
      <c r="C2" s="173"/>
      <c r="D2" s="174"/>
      <c r="E2" s="174"/>
      <c r="F2" s="329"/>
      <c r="G2" s="175"/>
      <c r="H2" s="176"/>
      <c r="I2" s="176"/>
      <c r="J2" s="176"/>
      <c r="K2" s="177"/>
      <c r="L2" s="178"/>
      <c r="M2" s="177"/>
      <c r="N2" s="179"/>
      <c r="O2" s="180"/>
    </row>
    <row r="3" spans="1:20" s="182" customFormat="1" ht="15" customHeight="1" x14ac:dyDescent="0.25">
      <c r="A3" s="170"/>
      <c r="B3" s="170"/>
      <c r="C3" s="170"/>
      <c r="D3" s="170"/>
      <c r="E3" s="181"/>
      <c r="F3" s="170"/>
      <c r="G3" s="170"/>
    </row>
    <row r="4" spans="1:20" s="182" customFormat="1" ht="31.9" customHeight="1" thickBot="1" x14ac:dyDescent="0.55000000000000004">
      <c r="A4" s="170"/>
      <c r="B4" s="218" t="str">
        <f>IF(ISBLANK('Project Information'!$D$31),'Trunking Translation'!$B$26&amp;" - " &amp; 'Project Information'!$B$31,'Trunking Translation'!$B$26&amp;" - " &amp;'Project Information'!D31)</f>
        <v>OPPLE LED Trunking Configurator - Section_1</v>
      </c>
      <c r="D4" s="218"/>
      <c r="E4" s="218"/>
      <c r="F4" s="229"/>
      <c r="G4" s="183"/>
    </row>
    <row r="5" spans="1:20" s="182" customFormat="1" ht="16.899999999999999" customHeight="1" thickBot="1" x14ac:dyDescent="0.3">
      <c r="A5" s="170"/>
      <c r="B5" s="225" t="str">
        <f>CONCATENATE('Project Information'!$C$9,": ",'Project Information'!$F$9,"               ",'Project Information'!$D$11,": ",'Project Information'!$F$11,"               ",'Project Information'!$D$13,": ",'Project Information'!$F$13,"               ",'Project Information'!$C$17,": ",'Project Information'!$F$17)</f>
        <v xml:space="preserve">Project Name*:                Wholesaler:                Installer:                Representative*: </v>
      </c>
      <c r="D5" s="225"/>
      <c r="E5" s="225"/>
      <c r="F5" s="225"/>
      <c r="G5" s="225"/>
      <c r="P5" s="185" t="s">
        <v>66</v>
      </c>
      <c r="Q5" s="186"/>
      <c r="R5" s="187"/>
    </row>
    <row r="6" spans="1:20" s="182" customFormat="1" ht="16.899999999999999" customHeight="1" x14ac:dyDescent="0.25">
      <c r="A6" s="170"/>
      <c r="B6" s="203"/>
      <c r="C6" s="204"/>
      <c r="D6" s="204"/>
      <c r="E6" s="204"/>
      <c r="F6" s="205"/>
      <c r="G6" s="184"/>
      <c r="P6" s="200"/>
      <c r="Q6" s="192"/>
      <c r="R6" s="192"/>
    </row>
    <row r="7" spans="1:20" s="182" customFormat="1" ht="16.149999999999999" customHeight="1" thickBot="1" x14ac:dyDescent="0.3">
      <c r="A7" s="170"/>
      <c r="B7" s="221" t="str">
        <f>'Trunking Translation'!$B$29</f>
        <v>LED Module</v>
      </c>
      <c r="C7" s="222"/>
      <c r="D7" s="189"/>
      <c r="E7" s="221" t="str">
        <f>'Trunking Translation'!$B$81</f>
        <v>ACCESSORY</v>
      </c>
      <c r="F7" s="222"/>
      <c r="G7" s="170"/>
      <c r="P7" s="188" t="str">
        <f>'Trunking Translation'!B52</f>
        <v>Full</v>
      </c>
    </row>
    <row r="8" spans="1:20" s="182" customFormat="1" ht="16.149999999999999" customHeight="1" thickBot="1" x14ac:dyDescent="0.3">
      <c r="A8" s="170"/>
      <c r="B8" s="219" t="str">
        <f>'Trunking Translation'!$B$29</f>
        <v>LED Module</v>
      </c>
      <c r="C8" s="220" t="s">
        <v>0</v>
      </c>
      <c r="D8" s="189"/>
      <c r="E8" s="219" t="str">
        <f>'Trunking Translation'!$B$32</f>
        <v>Feed-in-box</v>
      </c>
      <c r="F8" s="220" t="s">
        <v>54</v>
      </c>
      <c r="G8" s="76"/>
      <c r="J8" s="185" t="s">
        <v>56</v>
      </c>
      <c r="K8" s="185" t="s">
        <v>57</v>
      </c>
      <c r="P8" s="188" t="str">
        <f>'Trunking Translation'!B53</f>
        <v>Half</v>
      </c>
      <c r="T8" s="182" t="s">
        <v>447</v>
      </c>
    </row>
    <row r="9" spans="1:20" s="182" customFormat="1" ht="16.149999999999999" customHeight="1" x14ac:dyDescent="0.25">
      <c r="A9" s="170"/>
      <c r="B9" s="210" t="str">
        <f>'Trunking Translation'!$B$78</f>
        <v>Dali Power Supply</v>
      </c>
      <c r="C9" s="66" t="s">
        <v>55</v>
      </c>
      <c r="D9" s="189"/>
      <c r="E9" s="210" t="str">
        <f>'Trunking Translation'!$B$72</f>
        <v>Feed-out-box</v>
      </c>
      <c r="F9" s="66" t="s">
        <v>55</v>
      </c>
      <c r="G9" s="76"/>
      <c r="J9" s="191" t="str">
        <f>'Trunking Translation'!B49</f>
        <v>Mounting Clip Chain</v>
      </c>
      <c r="K9" s="191" t="str">
        <f>'Trunking Translation'!B47</f>
        <v>Yes</v>
      </c>
      <c r="P9" s="188" t="str">
        <f>'Trunking Translation'!B54</f>
        <v>One-Third</v>
      </c>
      <c r="T9" s="182" t="s">
        <v>434</v>
      </c>
    </row>
    <row r="10" spans="1:20" s="182" customFormat="1" ht="16.149999999999999" customHeight="1" x14ac:dyDescent="0.25">
      <c r="A10" s="170"/>
      <c r="B10" s="206"/>
      <c r="C10" s="192"/>
      <c r="D10" s="189"/>
      <c r="E10" s="210" t="str">
        <f>'Trunking Translation'!$B$33</f>
        <v>Mounting Method</v>
      </c>
      <c r="F10" s="67" t="s">
        <v>38</v>
      </c>
      <c r="G10" s="76"/>
      <c r="J10" s="190" t="str">
        <f>'Trunking Translation'!B50</f>
        <v>Cord 3m</v>
      </c>
      <c r="K10" s="190" t="str">
        <f>'Trunking Translation'!B48</f>
        <v>No</v>
      </c>
      <c r="P10" s="188" t="str">
        <f>'Trunking Translation'!B55</f>
        <v>Custom</v>
      </c>
    </row>
    <row r="11" spans="1:20" s="182" customFormat="1" ht="16.149999999999999" customHeight="1" x14ac:dyDescent="0.25">
      <c r="A11" s="170"/>
      <c r="B11" s="206"/>
      <c r="C11" s="192"/>
      <c r="D11" s="189"/>
      <c r="E11" s="201"/>
      <c r="F11" s="207"/>
      <c r="G11" s="193"/>
      <c r="J11" s="190" t="str">
        <f>'Trunking Translation'!B51</f>
        <v>Mounting Clip</v>
      </c>
      <c r="K11" s="190" t="str">
        <f>'Trunking Translation'!$B$57</f>
        <v>Unknown</v>
      </c>
      <c r="P11" s="194"/>
    </row>
    <row r="12" spans="1:20" s="182" customFormat="1" ht="15.75" x14ac:dyDescent="0.25">
      <c r="A12" s="170"/>
      <c r="B12" s="221" t="str">
        <f>'Trunking Translation'!$B$80</f>
        <v>LIGHT LINE CONFIGURATION</v>
      </c>
      <c r="C12" s="222"/>
      <c r="D12" s="202"/>
      <c r="E12" s="221" t="str">
        <f>'Trunking Translation'!$B$82</f>
        <v>SENSOR</v>
      </c>
      <c r="F12" s="222"/>
      <c r="P12" s="194"/>
    </row>
    <row r="13" spans="1:20" s="182" customFormat="1" ht="15.75" x14ac:dyDescent="0.25">
      <c r="A13" s="170"/>
      <c r="B13" s="219" t="str">
        <f>'Trunking Translation'!$B$30</f>
        <v>No. of Lines</v>
      </c>
      <c r="C13" s="223">
        <v>4</v>
      </c>
      <c r="D13" s="159"/>
      <c r="E13" s="224" t="str">
        <f>'Trunking Translation'!$B$73</f>
        <v>Sensor</v>
      </c>
      <c r="F13" s="223" t="s">
        <v>55</v>
      </c>
      <c r="P13" s="194"/>
    </row>
    <row r="14" spans="1:20" s="182" customFormat="1" ht="15.75" x14ac:dyDescent="0.25">
      <c r="A14" s="170"/>
      <c r="B14" s="210" t="str">
        <f>'Trunking Translation'!$B$31</f>
        <v>Length per line (m)</v>
      </c>
      <c r="C14" s="67">
        <v>15</v>
      </c>
      <c r="D14" s="159"/>
      <c r="E14" s="211" t="str">
        <f>'Trunking Translation'!$B$74</f>
        <v>Installation Height (m)</v>
      </c>
      <c r="F14" s="67"/>
      <c r="O14" s="194"/>
    </row>
    <row r="15" spans="1:20" s="182" customFormat="1" ht="15.75" x14ac:dyDescent="0.25">
      <c r="A15" s="170"/>
      <c r="B15" s="211" t="str">
        <f>'Trunking Translation'!$B$34</f>
        <v>LED Module Occupation per Line</v>
      </c>
      <c r="C15" s="67" t="s">
        <v>68</v>
      </c>
      <c r="D15" s="159"/>
      <c r="E15" s="211" t="str">
        <f>'Trunking Translation'!$B$76</f>
        <v>Sensor Type</v>
      </c>
      <c r="F15" s="223"/>
      <c r="O15" s="194"/>
    </row>
    <row r="16" spans="1:20" s="182" customFormat="1" ht="15.75" x14ac:dyDescent="0.25">
      <c r="A16" s="170"/>
      <c r="B16" s="211" t="str">
        <f>'Trunking Translation'!$B$36</f>
        <v>LED Modules per Line</v>
      </c>
      <c r="C16" s="212">
        <v>5</v>
      </c>
      <c r="D16" s="159"/>
      <c r="E16" s="211" t="str">
        <f>'Trunking Translation'!$B$75</f>
        <v>Sensor Occupation per Line</v>
      </c>
      <c r="F16" s="223"/>
    </row>
    <row r="17" spans="1:7" s="182" customFormat="1" ht="15.75" x14ac:dyDescent="0.25">
      <c r="A17" s="170"/>
      <c r="B17" s="211" t="str">
        <f>'Trunking Translation'!$B$35</f>
        <v>Custom Amount</v>
      </c>
      <c r="C17" s="213"/>
      <c r="D17" s="232"/>
      <c r="E17" s="211" t="str">
        <f>'Trunking Translation'!$B$77</f>
        <v>No. of Sensors per Line</v>
      </c>
      <c r="F17" s="212">
        <v>0</v>
      </c>
    </row>
    <row r="18" spans="1:7" s="182" customFormat="1" ht="16.149999999999999" customHeight="1" x14ac:dyDescent="0.25">
      <c r="A18" s="170"/>
      <c r="B18" s="211" t="str">
        <f>'Trunking Translation'!$B$37</f>
        <v>Line ends with LED Module?</v>
      </c>
      <c r="C18" s="212" t="str">
        <f>IF(ISBLANK(C15),"",IF(C15=$P$8,IF(RIGHT(C14/3-TRUNC(C14/3),1)="5",'Trunking Translation'!$B$47,'Trunking Translation'!$B$48),IF(C15=$P$9,IF(RIGHT(C14/4.5-TRUNC(C14/4.5),1)="3",'Trunking Translation'!$B$47,'Trunking Translation'!$B$48),IF(C15=$P$7,'Trunking Translation'!$B$47,'Trunking Translation'!$B$57))))</f>
        <v>No</v>
      </c>
      <c r="D18" s="159"/>
      <c r="E18" s="211" t="str">
        <f>'Trunking Translation'!$B$35</f>
        <v>Custom Amount</v>
      </c>
      <c r="F18" s="212"/>
      <c r="G18" s="170"/>
    </row>
    <row r="19" spans="1:7" s="182" customFormat="1" ht="15.75" x14ac:dyDescent="0.25">
      <c r="A19" s="170"/>
      <c r="B19" s="208"/>
      <c r="C19" s="189"/>
      <c r="D19" s="189"/>
      <c r="E19" s="189"/>
      <c r="F19" s="209"/>
      <c r="G19" s="195"/>
    </row>
    <row r="20" spans="1:7" s="182" customFormat="1" ht="31.5" x14ac:dyDescent="0.25">
      <c r="A20" s="170"/>
      <c r="B20" s="214" t="str">
        <f>'Trunking Translation'!$B$38</f>
        <v>Article Code</v>
      </c>
      <c r="C20" s="214" t="str">
        <f>'Trunking Translation'!$B$39</f>
        <v>Article Description</v>
      </c>
      <c r="D20" s="214" t="str">
        <f>'Trunking Translation'!$B$40</f>
        <v>Number of products needed</v>
      </c>
      <c r="E20" s="214" t="str">
        <f>'Trunking Translation'!$B$41</f>
        <v>Unit Gross Price</v>
      </c>
      <c r="F20" s="214" t="str">
        <f>'Trunking Translation'!$B$42</f>
        <v>Total Gross Price</v>
      </c>
      <c r="G20" s="181"/>
    </row>
    <row r="21" spans="1:7" s="182" customFormat="1" ht="16.899999999999999" customHeight="1" x14ac:dyDescent="0.25">
      <c r="A21" s="170"/>
      <c r="B21" s="199">
        <f>IF(ISBLANK(C8),"",INDEX('Art. List'!$C$6:$C$23,MATCH(C21,'Art. List'!$D$6:$D$23,0)))</f>
        <v>542005005800</v>
      </c>
      <c r="C21" s="215" t="str">
        <f>IF(ISBLANK(C8),"",C8)</f>
        <v>LEDTrunking Module L15-50W-4000-120</v>
      </c>
      <c r="D21" s="77">
        <f>IF(ISBLANK(C8),0,C16*C13)</f>
        <v>20</v>
      </c>
      <c r="E21" s="197">
        <f>IF(ISBLANK(C8),"",INDEX('Art. List'!$E$6:$E$23,MATCH(Configurator!C21,'Art. List'!$D$6:$D$23,0)))</f>
        <v>170</v>
      </c>
      <c r="F21" s="216">
        <f>IF(ISBLANK(C8),"",INDEX('Art. List'!$E$6:$E$23,MATCH(Configurator!C21,'Art. List'!$D$6:$D$23,0))*D21)</f>
        <v>3400</v>
      </c>
      <c r="G21" s="170"/>
    </row>
    <row r="22" spans="1:7" s="182" customFormat="1" ht="16.899999999999999" hidden="1" customHeight="1" x14ac:dyDescent="0.25">
      <c r="A22" s="170"/>
      <c r="B22" s="199">
        <v>542098001000</v>
      </c>
      <c r="C22" s="196" t="s">
        <v>16</v>
      </c>
      <c r="D22" s="67">
        <f>IF(ISNUMBER(SEARCH("DALI",C21)),1,0)*C13</f>
        <v>0</v>
      </c>
      <c r="E22" s="197">
        <f>VLOOKUP(B22,'Art. List'!C$6:E$41,3,0)</f>
        <v>99</v>
      </c>
      <c r="F22" s="198">
        <f>E22*D22</f>
        <v>0</v>
      </c>
      <c r="G22" s="170"/>
    </row>
    <row r="23" spans="1:7" s="182" customFormat="1" ht="16.899999999999999" hidden="1" customHeight="1" x14ac:dyDescent="0.25">
      <c r="A23" s="170"/>
      <c r="B23" s="199">
        <v>542098002100</v>
      </c>
      <c r="C23" s="196" t="s">
        <v>22</v>
      </c>
      <c r="D23" s="67">
        <f>IF(F9=$K$9,IF(((C14-ROUNDDOWN(C14/3,0)*3)*C13)&gt;0,1*C13,0),0)</f>
        <v>0</v>
      </c>
      <c r="E23" s="197">
        <f>VLOOKUP(B23,'Art. List'!C$6:E$41,3,0)</f>
        <v>41.65</v>
      </c>
      <c r="F23" s="198">
        <f>E23*D23</f>
        <v>0</v>
      </c>
      <c r="G23" s="170"/>
    </row>
    <row r="24" spans="1:7" s="182" customFormat="1" ht="16.899999999999999" customHeight="1" x14ac:dyDescent="0.25">
      <c r="A24" s="170"/>
      <c r="B24" s="199">
        <v>542098002300</v>
      </c>
      <c r="C24" s="196" t="s">
        <v>24</v>
      </c>
      <c r="D24" s="77">
        <f>ROUNDDOWN(C14/3,0)*C13-D27</f>
        <v>16</v>
      </c>
      <c r="E24" s="197">
        <f>VLOOKUP(B24,'Art. List'!C$6:E$41,3,0)</f>
        <v>84.149999999999991</v>
      </c>
      <c r="F24" s="198">
        <f t="shared" ref="F24:F32" si="0">D24*E24</f>
        <v>1346.3999999999999</v>
      </c>
      <c r="G24" s="170"/>
    </row>
    <row r="25" spans="1:7" s="182" customFormat="1" ht="16.899999999999999" customHeight="1" x14ac:dyDescent="0.25">
      <c r="A25" s="170"/>
      <c r="B25" s="199">
        <v>542098001800</v>
      </c>
      <c r="C25" s="196" t="s">
        <v>20</v>
      </c>
      <c r="D25" s="77">
        <f>C13*((C14/1.5)-ROUNDUP(IF(C15=$P$7,C14/1.5,IF(C15=$P$8,C14/3,IF(C15=$P$9,C14/4.5,IF(C15=$P$10,C17,0)))),))-D39</f>
        <v>20</v>
      </c>
      <c r="E25" s="197">
        <f>VLOOKUP(B25,'Art. List'!C$6:E$41,3,0)</f>
        <v>14</v>
      </c>
      <c r="F25" s="198">
        <f t="shared" si="0"/>
        <v>280</v>
      </c>
      <c r="G25" s="170"/>
    </row>
    <row r="26" spans="1:7" s="182" customFormat="1" ht="16.899999999999999" hidden="1" customHeight="1" x14ac:dyDescent="0.25">
      <c r="A26" s="170"/>
      <c r="B26" s="199">
        <v>542098002200</v>
      </c>
      <c r="C26" s="196" t="s">
        <v>23</v>
      </c>
      <c r="D26" s="77">
        <f>IF(F9=$K$9,0,IF(((C14-ROUNDDOWN(C14/3,0)*3)/1.5*C13-D29)&lt;0,0,C14-ROUNDDOWN(C14/3,0)*3)/1.5*C13)</f>
        <v>0</v>
      </c>
      <c r="E26" s="197">
        <f>VLOOKUP(B26,'Art. List'!C$6:E$41,3,0)</f>
        <v>41.65</v>
      </c>
      <c r="F26" s="198">
        <f t="shared" si="0"/>
        <v>0</v>
      </c>
      <c r="G26" s="170"/>
    </row>
    <row r="27" spans="1:7" s="182" customFormat="1" ht="16.899999999999999" customHeight="1" x14ac:dyDescent="0.25">
      <c r="A27" s="170"/>
      <c r="B27" s="199">
        <v>542098002400</v>
      </c>
      <c r="C27" s="196" t="s">
        <v>25</v>
      </c>
      <c r="D27" s="77">
        <f>IF(F9=$K$9,0,IF(IF((C14-ROUNDDOWN(C14/3,0)*3=0),1,0)*C13-D29&lt;0,0,IF((C14-ROUNDDOWN(C14/3,0)*3=0),1,0)*C13))</f>
        <v>4</v>
      </c>
      <c r="E27" s="197">
        <f>VLOOKUP(B27,'Art. List'!C$6:E$41,3,0)</f>
        <v>84.149999999999991</v>
      </c>
      <c r="F27" s="198">
        <f t="shared" si="0"/>
        <v>336.59999999999997</v>
      </c>
      <c r="G27" s="170"/>
    </row>
    <row r="28" spans="1:7" s="182" customFormat="1" ht="16.899999999999999" customHeight="1" x14ac:dyDescent="0.25">
      <c r="A28" s="170"/>
      <c r="B28" s="199">
        <v>542098001300</v>
      </c>
      <c r="C28" s="196" t="s">
        <v>17</v>
      </c>
      <c r="D28" s="77">
        <f>IF(F8='Trunking Translation'!$B$47,1,0)*C13</f>
        <v>4</v>
      </c>
      <c r="E28" s="197">
        <f>VLOOKUP(B28,'Art. List'!C$6:E$41,3,0)</f>
        <v>59</v>
      </c>
      <c r="F28" s="198">
        <f t="shared" si="0"/>
        <v>236</v>
      </c>
      <c r="G28" s="170"/>
    </row>
    <row r="29" spans="1:7" s="182" customFormat="1" ht="16.899999999999999" hidden="1" customHeight="1" x14ac:dyDescent="0.25">
      <c r="A29" s="170"/>
      <c r="B29" s="199">
        <v>542098011200</v>
      </c>
      <c r="C29" s="196" t="s">
        <v>425</v>
      </c>
      <c r="D29" s="77">
        <f>IF(F9='Trunking Translation'!$B$47,1,0)*C13</f>
        <v>0</v>
      </c>
      <c r="E29" s="197">
        <f>VLOOKUP(B29,'Art. List'!C$6:E$41,3,0)</f>
        <v>59</v>
      </c>
      <c r="F29" s="198">
        <f t="shared" si="0"/>
        <v>0</v>
      </c>
      <c r="G29" s="170"/>
    </row>
    <row r="30" spans="1:7" s="182" customFormat="1" ht="16.899999999999999" hidden="1" customHeight="1" x14ac:dyDescent="0.25">
      <c r="A30" s="170"/>
      <c r="B30" s="199">
        <v>542098001700</v>
      </c>
      <c r="C30" s="196" t="s">
        <v>19</v>
      </c>
      <c r="D30" s="77">
        <f>IF(D28=0,2,1)*C13-D29-D31</f>
        <v>0</v>
      </c>
      <c r="E30" s="197">
        <f>VLOOKUP(B30,'Art. List'!C$6:E$41,3,0)</f>
        <v>9</v>
      </c>
      <c r="F30" s="198">
        <f t="shared" si="0"/>
        <v>0</v>
      </c>
      <c r="G30" s="170"/>
    </row>
    <row r="31" spans="1:7" s="182" customFormat="1" ht="16.899999999999999" customHeight="1" x14ac:dyDescent="0.25">
      <c r="A31" s="170"/>
      <c r="B31" s="199">
        <v>542098011000</v>
      </c>
      <c r="C31" s="196" t="s">
        <v>449</v>
      </c>
      <c r="D31" s="77">
        <f>IF(F9=$K$9,0,IF(C18=$K$9,0,IF(C18=$K$11,0,IF(C18='Trunking Translation'!$B$47,0,Configurator!C13))))</f>
        <v>4</v>
      </c>
      <c r="E31" s="197">
        <f>VLOOKUP(B31,'Art. List'!C$6:E$41,3,0)</f>
        <v>9</v>
      </c>
      <c r="F31" s="198">
        <f t="shared" si="0"/>
        <v>36</v>
      </c>
      <c r="G31" s="170"/>
    </row>
    <row r="32" spans="1:7" s="182" customFormat="1" ht="16.899999999999999" hidden="1" customHeight="1" x14ac:dyDescent="0.25">
      <c r="A32" s="170"/>
      <c r="B32" s="199">
        <v>542098003000</v>
      </c>
      <c r="C32" s="196" t="s">
        <v>27</v>
      </c>
      <c r="D32" s="77">
        <f>IF(D30=2*C13,1,0)*C13</f>
        <v>0</v>
      </c>
      <c r="E32" s="197">
        <f>VLOOKUP(B32,'Art. List'!C$6:E$41,3,0)</f>
        <v>7.5</v>
      </c>
      <c r="F32" s="198">
        <f t="shared" si="0"/>
        <v>0</v>
      </c>
      <c r="G32" s="170"/>
    </row>
    <row r="33" spans="1:7" s="182" customFormat="1" ht="16.899999999999999" hidden="1" customHeight="1" x14ac:dyDescent="0.25">
      <c r="A33" s="170"/>
      <c r="B33" s="199">
        <v>542098001500</v>
      </c>
      <c r="C33" s="199" t="s">
        <v>18</v>
      </c>
      <c r="D33" s="67">
        <f>D32</f>
        <v>0</v>
      </c>
      <c r="E33" s="197">
        <f>VLOOKUP(B33,'Art. List'!C$6:E$41,3,0)</f>
        <v>19</v>
      </c>
      <c r="F33" s="198">
        <f>E33*D33</f>
        <v>0</v>
      </c>
      <c r="G33" s="170"/>
    </row>
    <row r="34" spans="1:7" s="182" customFormat="1" ht="16.899999999999999" customHeight="1" x14ac:dyDescent="0.25">
      <c r="A34" s="170"/>
      <c r="B34" s="199">
        <v>542098002900</v>
      </c>
      <c r="C34" s="196" t="s">
        <v>26</v>
      </c>
      <c r="D34" s="67">
        <f>IF(AND(C14=1.5,F10=$J$11),2*C13,IF(F10=$J$11,1,0)*C13*ROUNDUP((C14-2)/3+1,0))</f>
        <v>24</v>
      </c>
      <c r="E34" s="197">
        <f>VLOOKUP(B34,'Art. List'!C$6:E$41,3,0)</f>
        <v>6</v>
      </c>
      <c r="F34" s="198">
        <f>D34*E34</f>
        <v>144</v>
      </c>
      <c r="G34" s="170"/>
    </row>
    <row r="35" spans="1:7" s="182" customFormat="1" ht="16.899999999999999" hidden="1" customHeight="1" x14ac:dyDescent="0.25">
      <c r="A35" s="170"/>
      <c r="B35" s="199">
        <v>542098001900</v>
      </c>
      <c r="C35" s="196" t="s">
        <v>37</v>
      </c>
      <c r="D35" s="67">
        <f>IF(AND(C14=1.5,F10=$J$9),2*C13,IF(F10=$J$9,1,0)*C13*ROUNDUP((C14-2)/3+1,0))</f>
        <v>0</v>
      </c>
      <c r="E35" s="197">
        <f>VLOOKUP(B35,'Art. List'!C$6:E$41,3,0)</f>
        <v>7</v>
      </c>
      <c r="F35" s="198">
        <f>D35*E35</f>
        <v>0</v>
      </c>
      <c r="G35" s="170"/>
    </row>
    <row r="36" spans="1:7" s="182" customFormat="1" ht="16.899999999999999" hidden="1" customHeight="1" x14ac:dyDescent="0.25">
      <c r="A36" s="170"/>
      <c r="B36" s="199">
        <v>542098002000</v>
      </c>
      <c r="C36" s="196" t="s">
        <v>21</v>
      </c>
      <c r="D36" s="67">
        <f>IF(AND(C14=1.5,F10=$J$10),2*C13,IF(F10=$J$10,1,0)*C13*ROUNDUP((C14-2)/3+1,0))</f>
        <v>0</v>
      </c>
      <c r="E36" s="197">
        <f>VLOOKUP(B36,'Art. List'!C$6:E$41,3,0)</f>
        <v>10</v>
      </c>
      <c r="F36" s="198">
        <f>D36*E36</f>
        <v>0</v>
      </c>
      <c r="G36" s="170"/>
    </row>
    <row r="37" spans="1:7" s="182" customFormat="1" ht="16.899999999999999" hidden="1" customHeight="1" x14ac:dyDescent="0.25">
      <c r="A37" s="170"/>
      <c r="B37" s="199">
        <v>542098004600</v>
      </c>
      <c r="C37" s="196" t="s">
        <v>426</v>
      </c>
      <c r="D37" s="67">
        <f>IF(F15=$T$8,F17,0)*C13</f>
        <v>0</v>
      </c>
      <c r="E37" s="197">
        <f>VLOOKUP(B37,'Art. List'!C$6:E$41,3,0)</f>
        <v>299</v>
      </c>
      <c r="F37" s="198">
        <f t="shared" ref="F37" si="1">D37*E37</f>
        <v>0</v>
      </c>
      <c r="G37" s="170"/>
    </row>
    <row r="38" spans="1:7" ht="15" hidden="1" customHeight="1" x14ac:dyDescent="0.25">
      <c r="B38" s="199">
        <v>542098004700</v>
      </c>
      <c r="C38" s="196" t="s">
        <v>427</v>
      </c>
      <c r="D38" s="77">
        <f>IF(F15=$T$9,F17,0)*C13</f>
        <v>0</v>
      </c>
      <c r="E38" s="197">
        <f>VLOOKUP(B38,'Art. List'!C$6:E$41,3,0)</f>
        <v>449</v>
      </c>
      <c r="F38" s="198">
        <f t="shared" ref="F38:F39" si="2">D38*E38</f>
        <v>0</v>
      </c>
    </row>
    <row r="39" spans="1:7" ht="15" hidden="1" customHeight="1" x14ac:dyDescent="0.25">
      <c r="B39" s="199">
        <v>542098001100</v>
      </c>
      <c r="C39" s="196" t="s">
        <v>428</v>
      </c>
      <c r="D39" s="77">
        <f>IF(D37&lt;&gt;0,D37,IF(D38&lt;&gt;0,D38,0))</f>
        <v>0</v>
      </c>
      <c r="E39" s="197">
        <f>VLOOKUP(B39,'Art. List'!C$6:E$41,3,0)</f>
        <v>49</v>
      </c>
      <c r="F39" s="217">
        <f t="shared" si="2"/>
        <v>0</v>
      </c>
    </row>
    <row r="40" spans="1:7" ht="21" x14ac:dyDescent="0.35">
      <c r="F40" s="228">
        <f>SUM(F21:F39)</f>
        <v>5779</v>
      </c>
    </row>
    <row r="41" spans="1:7" ht="15" customHeight="1" x14ac:dyDescent="0.25">
      <c r="B41" s="231" t="str">
        <f>'Trunking Translation'!$B$43&amp;":"</f>
        <v>Remarks:</v>
      </c>
      <c r="C41" s="230"/>
    </row>
  </sheetData>
  <sheetProtection algorithmName="SHA-512" hashValue="N2BO9LVmhAKTEuHr4b9XVAjiSj5zKzG3uO/u3ZganpSont6sKgMiBsEuwGJte9cMqObdcEhYwxJ71QKspaKJUQ==" saltValue="UbWr0Q/yYsvmsFbBLN9y9g==" spinCount="100000" sheet="1" objects="1" scenarios="1" selectLockedCells="1" sort="0" autoFilter="0" pivotTables="0"/>
  <protectedRanges>
    <protectedRange sqref="F13:F14 D13:D18" name="Range1"/>
    <protectedRange sqref="F10:F11" name="Range1_2"/>
    <protectedRange sqref="E13:E18" name="Range1_3"/>
    <protectedRange sqref="C8" name="Range1_1_2"/>
  </protectedRanges>
  <dataConsolidate link="1"/>
  <mergeCells count="1">
    <mergeCell ref="F1:F2"/>
  </mergeCells>
  <conditionalFormatting sqref="D1:D1048576">
    <cfRule type="cellIs" dxfId="1" priority="191" operator="lessThan">
      <formula>0</formula>
    </cfRule>
  </conditionalFormatting>
  <printOptions horizontalCentered="1" verticalCentered="1"/>
  <pageMargins left="0.70866141732283472" right="0.70866141732283472" top="0.39370078740157483" bottom="0.74803149606299213" header="0.31496062992125984" footer="0.31496062992125984"/>
  <pageSetup paperSize="9" scale="75" fitToHeight="0" orientation="landscape" r:id="rId1"/>
  <headerFooter>
    <oddHeader>&amp;L&amp;G</oddHeader>
    <oddFooter>&amp;L&amp;K0046AAOPPLE.COM&amp;C&amp;D&amp;R&amp;P</oddFoot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E477-DA5F-F740-A977-1153D416EC5E}">
  <sheetPr codeName="Sheet3"/>
  <dimension ref="A1:S68"/>
  <sheetViews>
    <sheetView showGridLines="0" topLeftCell="A39" zoomScale="80" zoomScaleNormal="80" workbookViewId="0">
      <selection activeCell="G27" sqref="G27"/>
    </sheetView>
  </sheetViews>
  <sheetFormatPr defaultColWidth="11" defaultRowHeight="15.75" x14ac:dyDescent="0.25"/>
  <cols>
    <col min="2" max="2" width="4" customWidth="1"/>
    <col min="5" max="5" width="18.625" bestFit="1" customWidth="1"/>
    <col min="14" max="14" width="13.625" bestFit="1" customWidth="1"/>
  </cols>
  <sheetData>
    <row r="1" spans="1:19" ht="150.94999999999999" customHeight="1" x14ac:dyDescent="0.3">
      <c r="A1" s="17"/>
      <c r="B1" s="17"/>
      <c r="C1" s="330" t="s">
        <v>46</v>
      </c>
      <c r="D1" s="330"/>
      <c r="E1" s="330"/>
      <c r="F1" s="330"/>
      <c r="G1" s="330"/>
      <c r="H1" s="330"/>
      <c r="I1" s="330"/>
      <c r="J1" s="330"/>
      <c r="K1" s="330"/>
      <c r="L1" s="330"/>
      <c r="M1" s="330"/>
      <c r="N1" s="330"/>
      <c r="O1" s="330"/>
      <c r="P1" s="17"/>
      <c r="Q1" s="17"/>
      <c r="R1" s="17"/>
      <c r="S1" s="17"/>
    </row>
    <row r="2" spans="1:19" ht="18.75" x14ac:dyDescent="0.3">
      <c r="A2" s="17"/>
      <c r="B2" s="17"/>
      <c r="C2" s="17"/>
      <c r="D2" s="17"/>
      <c r="E2" s="17"/>
      <c r="F2" s="17"/>
      <c r="G2" s="17"/>
      <c r="H2" s="17"/>
      <c r="I2" s="17"/>
      <c r="J2" s="17"/>
      <c r="K2" s="17"/>
      <c r="L2" s="17"/>
      <c r="M2" s="17"/>
      <c r="N2" s="17"/>
      <c r="O2" s="17"/>
      <c r="P2" s="17"/>
      <c r="Q2" s="17"/>
      <c r="R2" s="17"/>
      <c r="S2" s="17"/>
    </row>
    <row r="3" spans="1:19" ht="18.75" x14ac:dyDescent="0.3">
      <c r="A3" s="17"/>
      <c r="B3" s="17"/>
      <c r="C3" s="17"/>
      <c r="D3" s="17"/>
      <c r="E3" s="17"/>
      <c r="F3" s="17"/>
      <c r="G3" s="17"/>
      <c r="H3" s="17"/>
      <c r="I3" s="17"/>
      <c r="J3" s="17"/>
      <c r="K3" s="17"/>
      <c r="L3" s="17"/>
      <c r="M3" s="17"/>
      <c r="N3" s="17"/>
      <c r="O3" s="17"/>
      <c r="P3" s="17"/>
      <c r="Q3" s="17"/>
      <c r="R3" s="17"/>
      <c r="S3" s="17"/>
    </row>
    <row r="4" spans="1:19" ht="18.75" x14ac:dyDescent="0.3">
      <c r="A4" s="17"/>
      <c r="B4" s="17"/>
      <c r="C4" s="17"/>
      <c r="D4" s="17"/>
      <c r="E4" s="17"/>
      <c r="F4" s="17"/>
      <c r="G4" s="17"/>
      <c r="H4" s="17"/>
      <c r="I4" s="17"/>
      <c r="J4" s="17"/>
      <c r="K4" s="17"/>
      <c r="L4" s="17"/>
      <c r="M4" s="17"/>
      <c r="N4" s="17"/>
      <c r="O4" s="17"/>
      <c r="P4" s="17"/>
      <c r="Q4" s="17"/>
      <c r="R4" s="17"/>
      <c r="S4" s="17"/>
    </row>
    <row r="5" spans="1:19" ht="18.75" x14ac:dyDescent="0.3">
      <c r="A5" s="17"/>
      <c r="B5" s="17"/>
      <c r="C5" s="17"/>
      <c r="D5" s="17"/>
      <c r="E5" s="17" t="s">
        <v>41</v>
      </c>
      <c r="F5" s="17"/>
      <c r="G5" s="17"/>
      <c r="H5" s="17"/>
      <c r="I5" s="17"/>
      <c r="J5" s="17"/>
      <c r="K5" s="17"/>
      <c r="L5" s="17"/>
      <c r="M5" s="17"/>
      <c r="N5" s="17"/>
      <c r="O5" s="17"/>
      <c r="P5" s="17"/>
      <c r="Q5" s="17"/>
      <c r="R5" s="17"/>
      <c r="S5" s="17"/>
    </row>
    <row r="6" spans="1:19" ht="18.75" x14ac:dyDescent="0.3">
      <c r="A6" s="17"/>
      <c r="B6" s="17"/>
      <c r="C6" s="17"/>
      <c r="D6" s="17"/>
      <c r="E6" s="17"/>
      <c r="F6" s="17"/>
      <c r="G6" s="17"/>
      <c r="H6" s="17"/>
      <c r="I6" s="17"/>
      <c r="J6" s="17"/>
      <c r="K6" s="17"/>
      <c r="L6" s="17"/>
      <c r="M6" s="17"/>
      <c r="N6" s="17" t="s">
        <v>43</v>
      </c>
      <c r="O6" s="17"/>
      <c r="P6" s="17"/>
      <c r="Q6" s="17"/>
      <c r="R6" s="17"/>
      <c r="S6" s="17"/>
    </row>
    <row r="7" spans="1:19" ht="18.75" x14ac:dyDescent="0.3">
      <c r="A7" s="17"/>
      <c r="B7" s="17"/>
      <c r="C7" s="17"/>
      <c r="D7" s="17"/>
      <c r="E7" s="17"/>
      <c r="F7" s="17"/>
      <c r="G7" s="17"/>
      <c r="H7" s="17"/>
      <c r="I7" s="17"/>
      <c r="J7" s="17"/>
      <c r="K7" s="17"/>
      <c r="L7" s="17"/>
      <c r="M7" s="17"/>
      <c r="N7" s="17"/>
      <c r="O7" s="17"/>
      <c r="P7" s="17"/>
      <c r="Q7" s="17"/>
      <c r="R7" s="17"/>
      <c r="S7" s="17"/>
    </row>
    <row r="8" spans="1:19" ht="18.75" x14ac:dyDescent="0.3">
      <c r="A8" s="17"/>
      <c r="B8" s="17"/>
      <c r="C8" s="17"/>
      <c r="D8" s="17"/>
      <c r="E8" s="17"/>
      <c r="F8" s="17"/>
      <c r="G8" s="17"/>
      <c r="H8" s="17"/>
      <c r="I8" s="17"/>
      <c r="J8" s="17"/>
      <c r="K8" s="17"/>
      <c r="L8" s="17"/>
      <c r="M8" s="17"/>
      <c r="N8" s="17"/>
      <c r="O8" s="17"/>
      <c r="P8" s="17"/>
      <c r="Q8" s="17"/>
      <c r="R8" s="17"/>
      <c r="S8" s="17"/>
    </row>
    <row r="9" spans="1:19" ht="18.75" x14ac:dyDescent="0.3">
      <c r="A9" s="17"/>
      <c r="B9" s="17"/>
      <c r="C9" s="17"/>
      <c r="D9" s="17"/>
      <c r="E9" s="17"/>
      <c r="F9" s="17"/>
      <c r="G9" s="17"/>
      <c r="H9" s="17"/>
      <c r="I9" s="17"/>
      <c r="J9" s="17"/>
      <c r="K9" s="17"/>
      <c r="L9" s="17"/>
      <c r="M9" s="17"/>
      <c r="N9" s="17"/>
      <c r="O9" s="17"/>
      <c r="P9" s="17"/>
      <c r="Q9" s="17"/>
      <c r="R9" s="17"/>
      <c r="S9" s="17"/>
    </row>
    <row r="10" spans="1:19" ht="18.75" x14ac:dyDescent="0.3">
      <c r="A10" s="17"/>
      <c r="B10" s="17"/>
      <c r="C10" s="17"/>
      <c r="D10" s="17"/>
      <c r="E10" s="17"/>
      <c r="F10" s="17"/>
      <c r="G10" s="17"/>
      <c r="H10" s="17"/>
      <c r="I10" s="17"/>
      <c r="J10" s="17"/>
      <c r="K10" s="17"/>
      <c r="L10" s="17"/>
      <c r="M10" s="17"/>
      <c r="N10" s="17"/>
      <c r="O10" s="17"/>
      <c r="P10" s="17"/>
      <c r="Q10" s="17"/>
      <c r="R10" s="17"/>
      <c r="S10" s="17"/>
    </row>
    <row r="11" spans="1:19" ht="18.75" x14ac:dyDescent="0.3">
      <c r="A11" s="17"/>
      <c r="B11" s="17"/>
      <c r="C11" s="17"/>
      <c r="D11" s="17"/>
      <c r="E11" s="17"/>
      <c r="F11" s="17"/>
      <c r="G11" s="17"/>
      <c r="H11" s="17"/>
      <c r="I11" s="17"/>
      <c r="J11" s="17"/>
      <c r="K11" s="17"/>
      <c r="L11" s="17"/>
      <c r="M11" s="17"/>
      <c r="N11" s="17"/>
      <c r="O11" s="17"/>
      <c r="P11" s="17"/>
      <c r="Q11" s="17"/>
      <c r="R11" s="17"/>
      <c r="S11" s="17"/>
    </row>
    <row r="12" spans="1:19" ht="18.75" x14ac:dyDescent="0.3">
      <c r="A12" s="17"/>
      <c r="B12" s="17"/>
      <c r="C12" s="17"/>
      <c r="D12" s="17"/>
      <c r="E12" s="17"/>
      <c r="F12" s="17"/>
      <c r="G12" s="17"/>
      <c r="H12" s="17"/>
      <c r="I12" s="17"/>
      <c r="J12" s="17"/>
      <c r="K12" s="17"/>
      <c r="L12" s="17"/>
      <c r="M12" s="17"/>
      <c r="N12" s="17"/>
      <c r="O12" s="17"/>
      <c r="P12" s="17"/>
      <c r="Q12" s="17"/>
      <c r="R12" s="17"/>
      <c r="S12" s="17"/>
    </row>
    <row r="13" spans="1:19" ht="18.75" x14ac:dyDescent="0.3">
      <c r="A13" s="17"/>
      <c r="B13" s="17"/>
      <c r="C13" s="17"/>
      <c r="D13" s="17"/>
      <c r="E13" s="17" t="s">
        <v>42</v>
      </c>
      <c r="F13" s="17"/>
      <c r="G13" s="17"/>
      <c r="H13" s="17"/>
      <c r="I13" s="17"/>
      <c r="J13" s="17"/>
      <c r="K13" s="17"/>
      <c r="L13" s="17"/>
      <c r="M13" s="17"/>
      <c r="N13" s="17"/>
      <c r="O13" s="17"/>
      <c r="P13" s="17"/>
      <c r="Q13" s="17"/>
      <c r="R13" s="17"/>
      <c r="S13" s="17"/>
    </row>
    <row r="14" spans="1:19" ht="18.75" x14ac:dyDescent="0.3">
      <c r="A14" s="17"/>
      <c r="B14" s="17"/>
      <c r="C14" s="17"/>
      <c r="D14" s="17"/>
      <c r="E14" s="17"/>
      <c r="F14" s="17"/>
      <c r="G14" s="17"/>
      <c r="H14" s="17"/>
      <c r="I14" s="17"/>
      <c r="J14" s="17"/>
      <c r="K14" s="17"/>
      <c r="L14" s="17"/>
      <c r="M14" s="17"/>
      <c r="N14" s="17"/>
      <c r="O14" s="17"/>
      <c r="P14" s="17"/>
      <c r="Q14" s="17"/>
      <c r="R14" s="17"/>
      <c r="S14" s="17"/>
    </row>
    <row r="15" spans="1:19" ht="18.75" x14ac:dyDescent="0.3">
      <c r="A15" s="17"/>
      <c r="B15" s="17"/>
      <c r="C15" s="17"/>
      <c r="D15" s="17"/>
      <c r="E15" s="17"/>
      <c r="F15" s="17"/>
      <c r="G15" s="17"/>
      <c r="H15" s="17"/>
      <c r="I15" s="17"/>
      <c r="J15" s="17"/>
      <c r="K15" s="17"/>
      <c r="L15" s="17"/>
      <c r="M15" s="17"/>
      <c r="N15" s="17" t="s">
        <v>44</v>
      </c>
      <c r="O15" s="17"/>
      <c r="P15" s="17"/>
      <c r="Q15" s="17"/>
      <c r="R15" s="17"/>
      <c r="S15" s="17"/>
    </row>
    <row r="16" spans="1:19" ht="18.75" x14ac:dyDescent="0.3">
      <c r="A16" s="17"/>
      <c r="B16" s="17"/>
      <c r="C16" s="17"/>
      <c r="D16" s="17"/>
      <c r="E16" s="17"/>
      <c r="F16" s="17"/>
      <c r="G16" s="17"/>
      <c r="H16" s="17"/>
      <c r="I16" s="17"/>
      <c r="J16" s="17"/>
      <c r="K16" s="17"/>
      <c r="L16" s="17"/>
      <c r="M16" s="17"/>
      <c r="N16" s="17"/>
      <c r="O16" s="17"/>
      <c r="P16" s="17"/>
      <c r="Q16" s="17"/>
      <c r="R16" s="17"/>
      <c r="S16" s="17"/>
    </row>
    <row r="17" spans="1:19" ht="18.75" x14ac:dyDescent="0.3">
      <c r="A17" s="17"/>
      <c r="B17" s="17"/>
      <c r="C17" s="17"/>
      <c r="D17" s="17"/>
      <c r="E17" s="17"/>
      <c r="F17" s="17"/>
      <c r="G17" s="17"/>
      <c r="H17" s="17"/>
      <c r="I17" s="17"/>
      <c r="J17" s="17"/>
      <c r="K17" s="17"/>
      <c r="L17" s="17"/>
      <c r="M17" s="17"/>
      <c r="N17" s="17"/>
      <c r="O17" s="17"/>
      <c r="P17" s="17"/>
      <c r="Q17" s="17"/>
      <c r="R17" s="17"/>
      <c r="S17" s="17"/>
    </row>
    <row r="18" spans="1:19" ht="18.75" x14ac:dyDescent="0.3">
      <c r="A18" s="17"/>
      <c r="B18" s="17"/>
      <c r="C18" s="17"/>
      <c r="D18" s="17"/>
      <c r="E18" s="17"/>
      <c r="F18" s="17"/>
      <c r="G18" s="17"/>
      <c r="H18" s="17"/>
      <c r="I18" s="17"/>
      <c r="J18" s="17"/>
      <c r="K18" s="17"/>
      <c r="L18" s="17"/>
      <c r="M18" s="17"/>
      <c r="N18" s="17"/>
      <c r="O18" s="17"/>
      <c r="P18" s="17"/>
      <c r="Q18" s="17"/>
      <c r="R18" s="17"/>
      <c r="S18" s="17"/>
    </row>
    <row r="19" spans="1:19" ht="18.75" x14ac:dyDescent="0.3">
      <c r="A19" s="17"/>
      <c r="B19" s="17"/>
      <c r="C19" s="17"/>
      <c r="D19" s="17"/>
      <c r="E19" s="17"/>
      <c r="F19" s="17"/>
      <c r="G19" s="17"/>
      <c r="H19" s="17"/>
      <c r="I19" s="17"/>
      <c r="J19" s="17"/>
      <c r="K19" s="17"/>
      <c r="L19" s="17"/>
      <c r="M19" s="17"/>
      <c r="N19" s="17"/>
      <c r="O19" s="17"/>
      <c r="P19" s="17"/>
      <c r="Q19" s="17"/>
      <c r="R19" s="17"/>
      <c r="S19" s="17"/>
    </row>
    <row r="20" spans="1:19" ht="18.75" x14ac:dyDescent="0.3">
      <c r="A20" s="17"/>
      <c r="B20" s="17"/>
      <c r="C20" s="17"/>
      <c r="D20" s="17"/>
      <c r="E20" s="17"/>
      <c r="F20" s="17"/>
      <c r="G20" s="17"/>
      <c r="H20" s="17"/>
      <c r="I20" s="17"/>
      <c r="J20" s="17"/>
      <c r="K20" s="17"/>
      <c r="L20" s="17"/>
      <c r="M20" s="17"/>
      <c r="N20" s="17"/>
      <c r="O20" s="17"/>
      <c r="P20" s="17"/>
      <c r="Q20" s="17"/>
      <c r="R20" s="17"/>
      <c r="S20" s="17"/>
    </row>
    <row r="21" spans="1:19" ht="18.75" x14ac:dyDescent="0.3">
      <c r="A21" s="17"/>
      <c r="B21" s="17"/>
      <c r="C21" s="17"/>
      <c r="D21" s="17"/>
      <c r="E21" s="17"/>
      <c r="F21" s="17"/>
      <c r="G21" s="17"/>
      <c r="H21" s="17"/>
      <c r="I21" s="17"/>
      <c r="J21" s="17"/>
      <c r="K21" s="17"/>
      <c r="L21" s="17"/>
      <c r="M21" s="17"/>
      <c r="N21" s="17"/>
      <c r="O21" s="17"/>
      <c r="P21" s="17"/>
      <c r="Q21" s="17"/>
      <c r="R21" s="17"/>
      <c r="S21" s="17"/>
    </row>
    <row r="22" spans="1:19" ht="18.75" x14ac:dyDescent="0.3">
      <c r="A22" s="17"/>
      <c r="B22" s="17"/>
      <c r="C22" s="17"/>
      <c r="D22" s="17"/>
      <c r="E22" s="17"/>
      <c r="F22" s="17"/>
      <c r="G22" s="17"/>
      <c r="H22" s="17"/>
      <c r="I22" s="17"/>
      <c r="J22" s="17"/>
      <c r="K22" s="17"/>
      <c r="L22" s="17"/>
      <c r="M22" s="17"/>
      <c r="N22" s="17"/>
      <c r="O22" s="17"/>
      <c r="P22" s="17"/>
      <c r="Q22" s="17"/>
      <c r="R22" s="17"/>
      <c r="S22" s="17"/>
    </row>
    <row r="23" spans="1:19" ht="18.75" x14ac:dyDescent="0.3">
      <c r="A23" s="17"/>
      <c r="B23" s="17"/>
      <c r="C23" s="17"/>
      <c r="D23" s="17"/>
      <c r="E23" s="17" t="s">
        <v>45</v>
      </c>
      <c r="F23" s="17"/>
      <c r="G23" s="17"/>
      <c r="H23" s="17"/>
      <c r="I23" s="17"/>
      <c r="J23" s="17"/>
      <c r="K23" s="17"/>
      <c r="L23" s="17"/>
      <c r="M23" s="17"/>
      <c r="N23" s="17"/>
      <c r="O23" s="17"/>
      <c r="P23" s="17"/>
      <c r="Q23" s="17"/>
      <c r="R23" s="17"/>
      <c r="S23" s="17"/>
    </row>
    <row r="24" spans="1:19" ht="18.75" x14ac:dyDescent="0.3">
      <c r="A24" s="17"/>
      <c r="B24" s="17"/>
      <c r="C24" s="17"/>
      <c r="D24" s="17"/>
      <c r="E24" s="17"/>
      <c r="F24" s="17"/>
      <c r="G24" s="17"/>
      <c r="H24" s="17"/>
      <c r="I24" s="17"/>
      <c r="J24" s="17"/>
      <c r="K24" s="17"/>
      <c r="L24" s="17"/>
      <c r="M24" s="17"/>
      <c r="N24" s="17"/>
      <c r="O24" s="17"/>
      <c r="P24" s="17"/>
      <c r="Q24" s="17"/>
      <c r="R24" s="17"/>
      <c r="S24" s="17"/>
    </row>
    <row r="25" spans="1:19" ht="18.75" x14ac:dyDescent="0.3">
      <c r="A25" s="17"/>
      <c r="B25" s="17"/>
      <c r="C25" s="17"/>
      <c r="D25" s="17"/>
      <c r="E25" s="17"/>
      <c r="F25" s="17"/>
      <c r="G25" s="17"/>
      <c r="H25" s="17"/>
      <c r="I25" s="17"/>
      <c r="J25" s="17"/>
      <c r="K25" s="17"/>
      <c r="L25" s="17"/>
      <c r="M25" s="17"/>
      <c r="N25" s="17"/>
      <c r="O25" s="17"/>
      <c r="P25" s="17"/>
      <c r="Q25" s="17"/>
      <c r="R25" s="17"/>
      <c r="S25" s="17"/>
    </row>
    <row r="26" spans="1:19" ht="18.75" x14ac:dyDescent="0.3">
      <c r="A26" s="17"/>
      <c r="B26" s="17"/>
      <c r="C26" s="17"/>
      <c r="D26" s="17"/>
      <c r="E26" s="17"/>
      <c r="F26" s="17"/>
      <c r="G26" s="17"/>
      <c r="H26" s="17"/>
      <c r="I26" s="17"/>
      <c r="J26" s="17"/>
      <c r="K26" s="17"/>
      <c r="L26" s="17"/>
      <c r="M26" s="17"/>
      <c r="N26" s="17"/>
      <c r="O26" s="17"/>
      <c r="P26" s="17"/>
      <c r="Q26" s="17"/>
      <c r="R26" s="17"/>
      <c r="S26" s="17"/>
    </row>
    <row r="27" spans="1:19" ht="18.75" x14ac:dyDescent="0.3">
      <c r="A27" s="17"/>
      <c r="B27" s="17"/>
      <c r="C27" s="17"/>
      <c r="D27" s="17"/>
      <c r="E27" s="17"/>
      <c r="F27" s="17"/>
      <c r="G27" s="17"/>
      <c r="H27" s="17"/>
      <c r="I27" s="17"/>
      <c r="J27" s="17"/>
      <c r="K27" s="17"/>
      <c r="L27" s="17"/>
      <c r="M27" s="17"/>
      <c r="N27" s="17" t="s">
        <v>39</v>
      </c>
      <c r="O27" s="17"/>
      <c r="P27" s="17"/>
      <c r="Q27" s="17"/>
      <c r="R27" s="17"/>
      <c r="S27" s="17"/>
    </row>
    <row r="28" spans="1:19" ht="18.75" x14ac:dyDescent="0.3">
      <c r="A28" s="17"/>
      <c r="B28" s="17"/>
      <c r="C28" s="17"/>
      <c r="D28" s="17"/>
      <c r="E28" s="17"/>
      <c r="F28" s="17"/>
      <c r="G28" s="17"/>
      <c r="H28" s="17"/>
      <c r="I28" s="17"/>
      <c r="J28" s="17"/>
      <c r="K28" s="17"/>
      <c r="L28" s="17"/>
      <c r="M28" s="17"/>
      <c r="N28" s="17"/>
      <c r="O28" s="17"/>
      <c r="P28" s="17"/>
      <c r="Q28" s="17"/>
      <c r="R28" s="17"/>
      <c r="S28" s="17"/>
    </row>
    <row r="29" spans="1:19" ht="18.75" x14ac:dyDescent="0.3">
      <c r="A29" s="17"/>
      <c r="B29" s="17"/>
      <c r="C29" s="17"/>
      <c r="D29" s="17"/>
      <c r="E29" s="17"/>
      <c r="F29" s="17"/>
      <c r="G29" s="17"/>
      <c r="H29" s="17"/>
      <c r="I29" s="17"/>
      <c r="J29" s="17"/>
      <c r="K29" s="17"/>
      <c r="L29" s="17"/>
      <c r="M29" s="17"/>
      <c r="N29" s="17"/>
      <c r="O29" s="17"/>
      <c r="P29" s="17"/>
      <c r="Q29" s="17"/>
      <c r="R29" s="17"/>
      <c r="S29" s="17"/>
    </row>
    <row r="30" spans="1:19" ht="18.75" x14ac:dyDescent="0.3">
      <c r="A30" s="17"/>
      <c r="B30" s="17"/>
      <c r="C30" s="17"/>
      <c r="D30" s="17"/>
      <c r="E30" s="17"/>
      <c r="F30" s="17"/>
      <c r="G30" s="17"/>
      <c r="H30" s="17"/>
      <c r="I30" s="17"/>
      <c r="J30" s="17"/>
      <c r="K30" s="17"/>
      <c r="L30" s="17"/>
      <c r="M30" s="17"/>
      <c r="N30" s="17"/>
      <c r="O30" s="17"/>
      <c r="P30" s="17"/>
      <c r="Q30" s="17"/>
      <c r="R30" s="17"/>
      <c r="S30" s="17"/>
    </row>
    <row r="31" spans="1:19" ht="18.75" x14ac:dyDescent="0.3">
      <c r="A31" s="17"/>
      <c r="B31" s="17"/>
      <c r="C31" s="17"/>
      <c r="D31" s="17"/>
      <c r="E31" s="17"/>
      <c r="F31" s="17"/>
      <c r="G31" s="17"/>
      <c r="H31" s="17"/>
      <c r="I31" s="17"/>
      <c r="J31" s="17"/>
      <c r="K31" s="17"/>
      <c r="L31" s="17"/>
      <c r="M31" s="17"/>
      <c r="N31" s="17"/>
      <c r="O31" s="17"/>
      <c r="P31" s="17"/>
      <c r="Q31" s="17"/>
      <c r="R31" s="17"/>
      <c r="S31" s="17"/>
    </row>
    <row r="32" spans="1:19" ht="18.75" x14ac:dyDescent="0.3">
      <c r="A32" s="17"/>
      <c r="B32" s="17"/>
      <c r="C32" s="17"/>
      <c r="D32" s="17"/>
      <c r="E32" s="17"/>
      <c r="F32" s="17"/>
      <c r="G32" s="17"/>
      <c r="H32" s="17"/>
      <c r="I32" s="17"/>
      <c r="J32" s="17"/>
      <c r="K32" s="17"/>
      <c r="L32" s="17"/>
      <c r="M32" s="17"/>
      <c r="N32" s="17"/>
      <c r="O32" s="17"/>
      <c r="P32" s="17"/>
      <c r="Q32" s="17"/>
      <c r="R32" s="17"/>
      <c r="S32" s="17"/>
    </row>
    <row r="33" spans="1:19" ht="18.75" x14ac:dyDescent="0.3">
      <c r="A33" s="17"/>
      <c r="B33" s="17"/>
      <c r="C33" s="17"/>
      <c r="D33" s="17"/>
      <c r="E33" s="17"/>
      <c r="F33" s="17"/>
      <c r="G33" s="17"/>
      <c r="H33" s="17"/>
      <c r="I33" s="17"/>
      <c r="J33" s="17"/>
      <c r="K33" s="17"/>
      <c r="L33" s="17"/>
      <c r="M33" s="17"/>
      <c r="N33" s="17"/>
      <c r="O33" s="17"/>
      <c r="P33" s="17"/>
      <c r="Q33" s="17"/>
      <c r="R33" s="17"/>
      <c r="S33" s="17"/>
    </row>
    <row r="34" spans="1:19" ht="18.75" x14ac:dyDescent="0.3">
      <c r="A34" s="17"/>
      <c r="B34" s="17"/>
      <c r="C34" s="17"/>
      <c r="D34" s="17"/>
      <c r="E34" s="17"/>
      <c r="F34" s="17"/>
      <c r="G34" s="17"/>
      <c r="H34" s="17"/>
      <c r="I34" s="17"/>
      <c r="J34" s="17"/>
      <c r="K34" s="17"/>
      <c r="L34" s="17"/>
      <c r="M34" s="17"/>
      <c r="N34" s="17"/>
      <c r="O34" s="17"/>
      <c r="P34" s="17"/>
      <c r="Q34" s="17"/>
      <c r="R34" s="17"/>
      <c r="S34" s="17"/>
    </row>
    <row r="35" spans="1:19" ht="18.75" x14ac:dyDescent="0.3">
      <c r="A35" s="17"/>
      <c r="B35" s="17"/>
      <c r="C35" s="17"/>
      <c r="D35" s="17"/>
      <c r="E35" s="17"/>
      <c r="F35" s="17"/>
      <c r="G35" s="17"/>
      <c r="H35" s="17"/>
      <c r="I35" s="17"/>
      <c r="J35" s="17"/>
      <c r="K35" s="17"/>
      <c r="L35" s="17"/>
      <c r="M35" s="17"/>
      <c r="N35" s="17"/>
      <c r="O35" s="17"/>
      <c r="P35" s="17"/>
      <c r="Q35" s="17"/>
      <c r="R35" s="17"/>
      <c r="S35" s="17"/>
    </row>
    <row r="36" spans="1:19" ht="18.75" x14ac:dyDescent="0.3">
      <c r="A36" s="17"/>
      <c r="B36" s="17"/>
      <c r="C36" s="17"/>
      <c r="D36" s="17"/>
      <c r="E36" s="17" t="s">
        <v>51</v>
      </c>
      <c r="F36" s="17"/>
      <c r="G36" s="17"/>
      <c r="H36" s="17"/>
      <c r="I36" s="17"/>
      <c r="J36" s="17"/>
      <c r="K36" s="17"/>
      <c r="L36" s="17"/>
      <c r="M36" s="17"/>
      <c r="N36" s="17" t="s">
        <v>40</v>
      </c>
      <c r="O36" s="17"/>
      <c r="P36" s="17"/>
      <c r="Q36" s="17"/>
      <c r="R36" s="17"/>
      <c r="S36" s="17"/>
    </row>
    <row r="37" spans="1:19" ht="18.75" x14ac:dyDescent="0.3">
      <c r="A37" s="17"/>
      <c r="B37" s="17"/>
      <c r="C37" s="17"/>
      <c r="D37" s="17"/>
      <c r="E37" s="17"/>
      <c r="F37" s="17"/>
      <c r="G37" s="17"/>
      <c r="H37" s="17"/>
      <c r="I37" s="17"/>
      <c r="J37" s="17"/>
      <c r="K37" s="17"/>
      <c r="L37" s="17"/>
      <c r="M37" s="17"/>
      <c r="N37" s="17"/>
      <c r="O37" s="17"/>
      <c r="P37" s="17"/>
      <c r="Q37" s="17"/>
      <c r="R37" s="17"/>
      <c r="S37" s="17"/>
    </row>
    <row r="38" spans="1:19" ht="18.75" x14ac:dyDescent="0.3">
      <c r="A38" s="17"/>
      <c r="B38" s="17"/>
      <c r="C38" s="17"/>
      <c r="D38" s="17"/>
      <c r="E38" s="17"/>
      <c r="F38" s="17"/>
      <c r="G38" s="17"/>
      <c r="H38" s="17"/>
      <c r="I38" s="17"/>
      <c r="J38" s="17"/>
      <c r="K38" s="17"/>
      <c r="L38" s="17"/>
      <c r="M38" s="17"/>
      <c r="N38" s="17"/>
      <c r="O38" s="17"/>
      <c r="P38" s="17"/>
      <c r="Q38" s="17"/>
      <c r="R38" s="17"/>
      <c r="S38" s="17"/>
    </row>
    <row r="39" spans="1:19" ht="18.75" x14ac:dyDescent="0.3">
      <c r="A39" s="17"/>
      <c r="B39" s="17"/>
      <c r="C39" s="17"/>
      <c r="D39" s="17"/>
      <c r="E39" s="17"/>
      <c r="F39" s="17"/>
      <c r="G39" s="17"/>
      <c r="H39" s="17"/>
      <c r="I39" s="17"/>
      <c r="J39" s="17"/>
      <c r="K39" s="17"/>
      <c r="L39" s="17"/>
      <c r="M39" s="17"/>
      <c r="N39" s="17"/>
      <c r="O39" s="17"/>
      <c r="P39" s="17"/>
      <c r="Q39" s="17"/>
      <c r="R39" s="17"/>
      <c r="S39" s="17"/>
    </row>
    <row r="40" spans="1:19" ht="18.75" x14ac:dyDescent="0.3">
      <c r="A40" s="17"/>
      <c r="B40" s="17"/>
      <c r="C40" s="17"/>
      <c r="D40" s="17"/>
      <c r="E40" s="17"/>
      <c r="F40" s="17"/>
      <c r="G40" s="17"/>
      <c r="H40" s="17"/>
      <c r="I40" s="17"/>
      <c r="J40" s="17"/>
      <c r="K40" s="17"/>
      <c r="L40" s="17"/>
      <c r="M40" s="17"/>
      <c r="N40" s="17"/>
      <c r="O40" s="17"/>
      <c r="P40" s="17"/>
      <c r="Q40" s="17"/>
      <c r="R40" s="17"/>
      <c r="S40" s="17"/>
    </row>
    <row r="41" spans="1:19" ht="18.75" x14ac:dyDescent="0.3">
      <c r="A41" s="17"/>
      <c r="B41" s="17"/>
      <c r="C41" s="17"/>
      <c r="D41" s="17"/>
      <c r="E41" s="17"/>
      <c r="F41" s="17"/>
      <c r="G41" s="17"/>
      <c r="H41" s="17"/>
      <c r="I41" s="17"/>
      <c r="J41" s="17"/>
      <c r="K41" s="17"/>
      <c r="L41" s="17"/>
      <c r="M41" s="17"/>
      <c r="N41" s="17"/>
      <c r="O41" s="17"/>
      <c r="P41" s="17"/>
      <c r="Q41" s="17"/>
      <c r="R41" s="17"/>
      <c r="S41" s="17"/>
    </row>
    <row r="42" spans="1:19" ht="18.75" x14ac:dyDescent="0.3">
      <c r="A42" s="17"/>
      <c r="B42" s="17"/>
      <c r="C42" s="17"/>
      <c r="D42" s="17"/>
      <c r="E42" s="17"/>
      <c r="F42" s="17"/>
      <c r="G42" s="17"/>
      <c r="H42" s="17"/>
      <c r="I42" s="17"/>
      <c r="J42" s="17"/>
      <c r="K42" s="17"/>
      <c r="L42" s="17"/>
      <c r="M42" s="17"/>
      <c r="N42" s="17"/>
      <c r="O42" s="17"/>
      <c r="P42" s="17"/>
      <c r="Q42" s="17"/>
      <c r="R42" s="17"/>
      <c r="S42" s="17"/>
    </row>
    <row r="43" spans="1:19" ht="18.75" x14ac:dyDescent="0.3">
      <c r="A43" s="17"/>
      <c r="B43" s="17"/>
      <c r="C43" s="17"/>
      <c r="D43" s="17"/>
      <c r="E43" s="17"/>
      <c r="F43" s="17"/>
      <c r="G43" s="17"/>
      <c r="H43" s="17"/>
      <c r="I43" s="17"/>
      <c r="J43" s="17"/>
      <c r="K43" s="17"/>
      <c r="L43" s="17"/>
      <c r="M43" s="17"/>
      <c r="N43" s="17"/>
      <c r="O43" s="17"/>
      <c r="P43" s="17"/>
      <c r="Q43" s="17"/>
      <c r="R43" s="17"/>
      <c r="S43" s="17"/>
    </row>
    <row r="44" spans="1:19" ht="18.75" x14ac:dyDescent="0.3">
      <c r="A44" s="17"/>
      <c r="B44" s="17"/>
      <c r="C44" s="17"/>
      <c r="D44" s="17"/>
      <c r="E44" s="17" t="s">
        <v>50</v>
      </c>
      <c r="F44" s="17"/>
      <c r="G44" s="17"/>
      <c r="H44" s="17"/>
      <c r="I44" s="17"/>
      <c r="J44" s="17"/>
      <c r="K44" s="17"/>
      <c r="L44" s="17"/>
      <c r="M44" s="17"/>
      <c r="N44" s="17"/>
      <c r="O44" s="17"/>
      <c r="P44" s="17"/>
      <c r="Q44" s="17"/>
      <c r="R44" s="17"/>
      <c r="S44" s="17"/>
    </row>
    <row r="45" spans="1:19" ht="18.75" x14ac:dyDescent="0.3">
      <c r="A45" s="17"/>
      <c r="B45" s="17"/>
      <c r="C45" s="17"/>
      <c r="D45" s="17"/>
      <c r="E45" s="17"/>
      <c r="F45" s="17"/>
      <c r="G45" s="17"/>
      <c r="H45" s="17"/>
      <c r="I45" s="17"/>
      <c r="J45" s="17"/>
      <c r="K45" s="17"/>
      <c r="L45" s="17"/>
      <c r="M45" s="17"/>
      <c r="N45" s="17"/>
      <c r="O45" s="17"/>
      <c r="P45" s="17"/>
      <c r="Q45" s="17"/>
      <c r="R45" s="17"/>
      <c r="S45" s="17"/>
    </row>
    <row r="46" spans="1:19" ht="18.75" x14ac:dyDescent="0.3">
      <c r="A46" s="17"/>
      <c r="B46" s="17"/>
      <c r="C46" s="17"/>
      <c r="D46" s="17"/>
      <c r="E46" s="17"/>
      <c r="F46" s="17"/>
      <c r="G46" s="17"/>
      <c r="H46" s="17"/>
      <c r="I46" s="17"/>
      <c r="J46" s="17"/>
      <c r="K46" s="17"/>
      <c r="L46" s="17"/>
      <c r="M46" s="17"/>
      <c r="N46" s="17"/>
      <c r="O46" s="17"/>
      <c r="P46" s="17"/>
      <c r="Q46" s="17"/>
      <c r="R46" s="17"/>
      <c r="S46" s="17"/>
    </row>
    <row r="47" spans="1:19" ht="18.75" x14ac:dyDescent="0.3">
      <c r="A47" s="17"/>
      <c r="B47" s="17"/>
      <c r="C47" s="17"/>
      <c r="D47" s="17"/>
      <c r="E47" s="17"/>
      <c r="F47" s="17"/>
      <c r="G47" s="17"/>
      <c r="H47" s="17"/>
      <c r="I47" s="17"/>
      <c r="J47" s="17"/>
      <c r="K47" s="17"/>
      <c r="L47" s="17"/>
      <c r="M47" s="17"/>
      <c r="N47" s="17"/>
      <c r="O47" s="17"/>
      <c r="P47" s="17"/>
      <c r="Q47" s="17"/>
      <c r="R47" s="17"/>
      <c r="S47" s="17"/>
    </row>
    <row r="48" spans="1:19" ht="18.75" x14ac:dyDescent="0.3">
      <c r="A48" s="17"/>
      <c r="B48" s="17"/>
      <c r="C48" s="17"/>
      <c r="D48" s="17"/>
      <c r="E48" s="17"/>
      <c r="F48" s="17"/>
      <c r="G48" s="17"/>
      <c r="H48" s="17"/>
      <c r="I48" s="17"/>
      <c r="J48" s="17"/>
      <c r="K48" s="17"/>
      <c r="L48" s="17"/>
      <c r="M48" s="17"/>
      <c r="N48" s="17"/>
      <c r="O48" s="17"/>
      <c r="P48" s="17"/>
      <c r="Q48" s="17"/>
      <c r="R48" s="17"/>
      <c r="S48" s="17"/>
    </row>
    <row r="49" spans="1:19" ht="18.75" x14ac:dyDescent="0.3">
      <c r="A49" s="17"/>
      <c r="B49" s="17"/>
      <c r="C49" s="17"/>
      <c r="D49" s="17"/>
      <c r="E49" s="17"/>
      <c r="F49" s="17"/>
      <c r="G49" s="17"/>
      <c r="H49" s="17"/>
      <c r="I49" s="17"/>
      <c r="J49" s="17"/>
      <c r="K49" s="17"/>
      <c r="L49" s="17"/>
      <c r="M49" s="17"/>
      <c r="N49" s="17"/>
      <c r="O49" s="17"/>
      <c r="P49" s="17"/>
      <c r="Q49" s="17"/>
      <c r="R49" s="17"/>
      <c r="S49" s="17"/>
    </row>
    <row r="50" spans="1:19" ht="18.75" x14ac:dyDescent="0.3">
      <c r="A50" s="17"/>
      <c r="B50" s="17"/>
      <c r="C50" s="17"/>
      <c r="D50" s="17"/>
      <c r="E50" s="17"/>
      <c r="F50" s="17"/>
      <c r="G50" s="17"/>
      <c r="H50" s="17"/>
      <c r="I50" s="17"/>
      <c r="J50" s="17"/>
      <c r="K50" s="17"/>
      <c r="L50" s="17"/>
      <c r="M50" s="17"/>
      <c r="N50" s="17"/>
      <c r="O50" s="17"/>
      <c r="P50" s="17"/>
      <c r="Q50" s="17"/>
      <c r="R50" s="17"/>
      <c r="S50" s="17"/>
    </row>
    <row r="51" spans="1:19" ht="18.75" x14ac:dyDescent="0.3">
      <c r="A51" s="17"/>
      <c r="B51" s="17"/>
      <c r="C51" s="17"/>
      <c r="D51" s="17"/>
      <c r="E51" s="17"/>
      <c r="F51" s="17"/>
      <c r="G51" s="17"/>
      <c r="H51" s="17"/>
      <c r="I51" s="17"/>
      <c r="J51" s="17"/>
      <c r="K51" s="17"/>
      <c r="L51" s="17"/>
      <c r="M51" s="17"/>
      <c r="N51" s="17"/>
      <c r="O51" s="17"/>
      <c r="P51" s="17"/>
      <c r="Q51" s="17"/>
      <c r="R51" s="17"/>
      <c r="S51" s="17"/>
    </row>
    <row r="52" spans="1:19" ht="18.75" x14ac:dyDescent="0.3">
      <c r="A52" s="17"/>
      <c r="B52" s="17"/>
      <c r="C52" s="17"/>
      <c r="D52" s="17"/>
      <c r="E52" s="17"/>
      <c r="F52" s="17"/>
      <c r="G52" s="17"/>
      <c r="H52" s="17"/>
      <c r="I52" s="17"/>
      <c r="J52" s="17"/>
      <c r="K52" s="17"/>
      <c r="L52" s="17"/>
      <c r="M52" s="17"/>
      <c r="N52" s="17"/>
      <c r="O52" s="17"/>
      <c r="P52" s="17"/>
      <c r="Q52" s="17"/>
      <c r="R52" s="17"/>
      <c r="S52" s="17"/>
    </row>
    <row r="53" spans="1:19" ht="18.75" x14ac:dyDescent="0.3">
      <c r="A53" s="17"/>
      <c r="B53" s="17"/>
      <c r="C53" s="17"/>
      <c r="D53" s="17"/>
      <c r="E53" s="17"/>
      <c r="F53" s="17"/>
      <c r="G53" s="17"/>
      <c r="H53" s="17"/>
      <c r="I53" s="17"/>
      <c r="J53" s="17"/>
      <c r="K53" s="17"/>
      <c r="L53" s="17"/>
      <c r="M53" s="17"/>
      <c r="N53" s="17"/>
      <c r="O53" s="17"/>
      <c r="P53" s="17"/>
      <c r="Q53" s="17"/>
      <c r="R53" s="17"/>
      <c r="S53" s="17"/>
    </row>
    <row r="54" spans="1:19" ht="18.75" x14ac:dyDescent="0.3">
      <c r="A54" s="17"/>
      <c r="B54" s="17"/>
      <c r="C54" s="17"/>
      <c r="D54" s="17"/>
      <c r="E54" s="17"/>
      <c r="F54" s="17"/>
      <c r="G54" s="17"/>
      <c r="H54" s="17"/>
      <c r="I54" s="17"/>
      <c r="J54" s="17"/>
      <c r="K54" s="17"/>
      <c r="L54" s="17"/>
      <c r="M54" s="17"/>
      <c r="N54" s="17"/>
      <c r="O54" s="17"/>
      <c r="P54" s="17"/>
      <c r="Q54" s="17"/>
      <c r="R54" s="17"/>
      <c r="S54" s="17"/>
    </row>
    <row r="55" spans="1:19" ht="18.75" x14ac:dyDescent="0.3">
      <c r="A55" s="17"/>
      <c r="B55" s="17"/>
      <c r="C55" s="17"/>
      <c r="D55" s="17"/>
      <c r="E55" s="17" t="s">
        <v>36</v>
      </c>
      <c r="F55" s="17"/>
      <c r="G55" s="17"/>
      <c r="H55" s="17"/>
      <c r="I55" s="17"/>
      <c r="J55" s="17"/>
      <c r="K55" s="17"/>
      <c r="L55" s="17"/>
      <c r="M55" s="17"/>
      <c r="N55" s="17"/>
      <c r="O55" s="17"/>
      <c r="P55" s="17"/>
      <c r="Q55" s="17"/>
      <c r="R55" s="17"/>
      <c r="S55" s="17"/>
    </row>
    <row r="56" spans="1:19" ht="18.75" x14ac:dyDescent="0.3">
      <c r="A56" s="17"/>
      <c r="B56" s="17"/>
      <c r="C56" s="17"/>
      <c r="D56" s="17"/>
      <c r="F56" s="17"/>
      <c r="G56" s="17"/>
      <c r="H56" s="17"/>
      <c r="I56" s="17"/>
      <c r="J56" s="17"/>
      <c r="K56" s="17"/>
      <c r="L56" s="17"/>
      <c r="M56" s="17"/>
      <c r="N56" s="17"/>
      <c r="O56" s="17"/>
      <c r="P56" s="17"/>
      <c r="Q56" s="17"/>
      <c r="R56" s="17"/>
      <c r="S56" s="17"/>
    </row>
    <row r="57" spans="1:19" ht="18.75" x14ac:dyDescent="0.3">
      <c r="A57" s="17"/>
      <c r="B57" s="17"/>
      <c r="C57" s="17"/>
      <c r="D57" s="17"/>
      <c r="E57" s="17"/>
      <c r="F57" s="17"/>
      <c r="G57" s="17"/>
      <c r="H57" s="17"/>
      <c r="I57" s="17"/>
      <c r="J57" s="17"/>
      <c r="K57" s="17"/>
      <c r="L57" s="17"/>
      <c r="M57" s="17"/>
      <c r="N57" s="17"/>
      <c r="O57" s="17"/>
      <c r="P57" s="17"/>
      <c r="Q57" s="17"/>
      <c r="R57" s="17"/>
      <c r="S57" s="17"/>
    </row>
    <row r="58" spans="1:19" ht="18.75" x14ac:dyDescent="0.3">
      <c r="A58" s="17"/>
      <c r="B58" s="17"/>
      <c r="C58" s="17"/>
      <c r="D58" s="17"/>
      <c r="E58" s="17"/>
      <c r="F58" s="17"/>
      <c r="G58" s="17"/>
      <c r="H58" s="17"/>
      <c r="I58" s="17"/>
      <c r="J58" s="17"/>
      <c r="K58" s="17"/>
      <c r="L58" s="17"/>
      <c r="M58" s="17"/>
      <c r="N58" s="17"/>
      <c r="O58" s="17"/>
      <c r="P58" s="17"/>
      <c r="Q58" s="17"/>
      <c r="R58" s="17"/>
      <c r="S58" s="17"/>
    </row>
    <row r="59" spans="1:19" ht="18.75" x14ac:dyDescent="0.3">
      <c r="A59" s="17"/>
      <c r="B59" s="17"/>
      <c r="C59" s="17"/>
      <c r="D59" s="17"/>
      <c r="E59" s="17"/>
      <c r="F59" s="17"/>
      <c r="G59" s="17"/>
      <c r="H59" s="17"/>
      <c r="I59" s="17"/>
      <c r="J59" s="17"/>
      <c r="K59" s="17"/>
      <c r="L59" s="17"/>
      <c r="M59" s="17"/>
      <c r="N59" s="17"/>
      <c r="O59" s="17"/>
      <c r="P59" s="17"/>
      <c r="Q59" s="17"/>
      <c r="R59" s="17"/>
      <c r="S59" s="17"/>
    </row>
    <row r="60" spans="1:19" ht="18.75" x14ac:dyDescent="0.3">
      <c r="A60" s="17"/>
      <c r="B60" s="17"/>
      <c r="C60" s="17"/>
      <c r="D60" s="17"/>
      <c r="E60" s="17"/>
      <c r="F60" s="17"/>
      <c r="G60" s="17"/>
      <c r="H60" s="17"/>
      <c r="I60" s="17"/>
      <c r="J60" s="17"/>
      <c r="K60" s="17"/>
      <c r="L60" s="17"/>
      <c r="M60" s="17"/>
      <c r="N60" s="17"/>
      <c r="O60" s="17"/>
      <c r="P60" s="17"/>
      <c r="Q60" s="17"/>
      <c r="R60" s="17"/>
      <c r="S60" s="17"/>
    </row>
    <row r="61" spans="1:19" ht="18.75" x14ac:dyDescent="0.3">
      <c r="A61" s="17"/>
      <c r="B61" s="17"/>
      <c r="C61" s="17"/>
      <c r="D61" s="17"/>
      <c r="E61" s="17"/>
      <c r="F61" s="17"/>
      <c r="G61" s="17"/>
      <c r="H61" s="17"/>
      <c r="I61" s="17"/>
      <c r="J61" s="17"/>
      <c r="K61" s="17"/>
      <c r="L61" s="17"/>
      <c r="M61" s="17"/>
      <c r="N61" s="17"/>
      <c r="O61" s="17"/>
      <c r="P61" s="17"/>
      <c r="Q61" s="17"/>
      <c r="R61" s="17"/>
      <c r="S61" s="17"/>
    </row>
    <row r="62" spans="1:19" ht="18.75" x14ac:dyDescent="0.3">
      <c r="A62" s="17"/>
      <c r="B62" s="17"/>
      <c r="C62" s="17"/>
      <c r="D62" s="17"/>
      <c r="E62" s="17"/>
      <c r="F62" s="17"/>
      <c r="G62" s="17"/>
      <c r="H62" s="17"/>
      <c r="I62" s="17"/>
      <c r="J62" s="17"/>
      <c r="K62" s="17"/>
      <c r="L62" s="17"/>
      <c r="M62" s="17"/>
      <c r="N62" s="17"/>
      <c r="O62" s="17"/>
      <c r="P62" s="17"/>
      <c r="Q62" s="17"/>
      <c r="R62" s="17"/>
      <c r="S62" s="17"/>
    </row>
    <row r="63" spans="1:19" ht="18.75" x14ac:dyDescent="0.3">
      <c r="A63" s="17"/>
      <c r="B63" s="17"/>
      <c r="C63" s="17"/>
      <c r="D63" s="17"/>
      <c r="E63" s="17"/>
      <c r="F63" s="17"/>
      <c r="G63" s="17"/>
      <c r="H63" s="17"/>
      <c r="I63" s="17"/>
      <c r="J63" s="17"/>
      <c r="K63" s="17"/>
      <c r="L63" s="17"/>
      <c r="M63" s="17"/>
      <c r="N63" s="17"/>
      <c r="O63" s="17"/>
      <c r="P63" s="17"/>
      <c r="Q63" s="17"/>
      <c r="R63" s="17"/>
      <c r="S63" s="17"/>
    </row>
    <row r="68" spans="5:5" x14ac:dyDescent="0.25">
      <c r="E68" t="s">
        <v>49</v>
      </c>
    </row>
  </sheetData>
  <mergeCells count="1">
    <mergeCell ref="C1:O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4:K219"/>
  <sheetViews>
    <sheetView topLeftCell="A3" zoomScale="80" zoomScaleNormal="80" workbookViewId="0">
      <selection activeCell="J4" sqref="J4"/>
    </sheetView>
  </sheetViews>
  <sheetFormatPr defaultColWidth="11" defaultRowHeight="15.75" x14ac:dyDescent="0.25"/>
  <cols>
    <col min="3" max="3" width="19.5" style="2" bestFit="1" customWidth="1"/>
    <col min="4" max="4" width="46.5" bestFit="1" customWidth="1"/>
    <col min="7" max="7" width="41.125" bestFit="1" customWidth="1"/>
    <col min="9" max="9" width="28.375" bestFit="1" customWidth="1"/>
    <col min="11" max="11" width="18.625" bestFit="1" customWidth="1"/>
  </cols>
  <sheetData>
    <row r="4" spans="3:11" ht="16.5" thickBot="1" x14ac:dyDescent="0.3">
      <c r="I4" s="16" t="s">
        <v>452</v>
      </c>
    </row>
    <row r="5" spans="3:11" ht="16.5" thickBot="1" x14ac:dyDescent="0.3">
      <c r="C5" s="3" t="s">
        <v>29</v>
      </c>
      <c r="D5" s="3" t="s">
        <v>28</v>
      </c>
      <c r="E5" s="3" t="s">
        <v>34</v>
      </c>
      <c r="F5" s="3" t="s">
        <v>47</v>
      </c>
      <c r="I5" s="156" t="s">
        <v>431</v>
      </c>
      <c r="J5" s="156" t="s">
        <v>440</v>
      </c>
      <c r="K5" s="156" t="s">
        <v>439</v>
      </c>
    </row>
    <row r="6" spans="3:11" ht="16.5" x14ac:dyDescent="0.25">
      <c r="C6" s="4">
        <v>542005008200</v>
      </c>
      <c r="D6" s="1" t="s">
        <v>423</v>
      </c>
      <c r="E6" s="7">
        <v>149</v>
      </c>
      <c r="F6" s="12">
        <v>35</v>
      </c>
      <c r="J6" s="157" t="s">
        <v>441</v>
      </c>
      <c r="K6" s="158" t="s">
        <v>441</v>
      </c>
    </row>
    <row r="7" spans="3:11" ht="16.5" x14ac:dyDescent="0.25">
      <c r="C7" s="4">
        <v>542005005800</v>
      </c>
      <c r="D7" s="1" t="s">
        <v>0</v>
      </c>
      <c r="E7" s="7">
        <v>170</v>
      </c>
      <c r="F7" s="12">
        <v>50</v>
      </c>
      <c r="I7" s="1">
        <v>3</v>
      </c>
      <c r="J7">
        <v>5</v>
      </c>
      <c r="K7">
        <v>0</v>
      </c>
    </row>
    <row r="8" spans="3:11" ht="16.5" x14ac:dyDescent="0.25">
      <c r="C8" s="4">
        <v>542005005900</v>
      </c>
      <c r="D8" s="1" t="s">
        <v>1</v>
      </c>
      <c r="E8" s="7">
        <v>170</v>
      </c>
      <c r="F8" s="12">
        <v>50</v>
      </c>
      <c r="I8" s="1">
        <v>4</v>
      </c>
      <c r="J8">
        <v>4.5</v>
      </c>
      <c r="K8">
        <v>6.7</v>
      </c>
    </row>
    <row r="9" spans="3:11" ht="16.5" x14ac:dyDescent="0.25">
      <c r="C9" s="4">
        <v>542005006000</v>
      </c>
      <c r="D9" s="1" t="s">
        <v>2</v>
      </c>
      <c r="E9" s="7">
        <v>170</v>
      </c>
      <c r="F9" s="12">
        <v>50</v>
      </c>
      <c r="I9" s="1">
        <v>5</v>
      </c>
      <c r="J9">
        <v>4</v>
      </c>
      <c r="K9">
        <v>8.4</v>
      </c>
    </row>
    <row r="10" spans="3:11" ht="16.5" x14ac:dyDescent="0.25">
      <c r="C10" s="4">
        <v>542005006100</v>
      </c>
      <c r="D10" s="1" t="s">
        <v>3</v>
      </c>
      <c r="E10" s="7">
        <v>170</v>
      </c>
      <c r="F10" s="12">
        <v>50</v>
      </c>
      <c r="I10" s="1">
        <v>6</v>
      </c>
      <c r="J10">
        <v>0</v>
      </c>
      <c r="K10">
        <v>10</v>
      </c>
    </row>
    <row r="11" spans="3:11" ht="16.5" x14ac:dyDescent="0.25">
      <c r="C11" s="4">
        <v>542005006200</v>
      </c>
      <c r="D11" s="1" t="s">
        <v>4</v>
      </c>
      <c r="E11" s="7">
        <v>245</v>
      </c>
      <c r="F11" s="12">
        <v>70</v>
      </c>
      <c r="I11" s="1">
        <v>7</v>
      </c>
      <c r="J11">
        <v>0</v>
      </c>
      <c r="K11">
        <v>9</v>
      </c>
    </row>
    <row r="12" spans="3:11" ht="16.5" x14ac:dyDescent="0.25">
      <c r="C12" s="4">
        <v>542005006300</v>
      </c>
      <c r="D12" s="1" t="s">
        <v>5</v>
      </c>
      <c r="E12" s="7">
        <v>245</v>
      </c>
      <c r="F12" s="12">
        <v>70</v>
      </c>
      <c r="I12" s="1">
        <v>8</v>
      </c>
      <c r="J12">
        <v>0</v>
      </c>
      <c r="K12">
        <v>8</v>
      </c>
    </row>
    <row r="13" spans="3:11" ht="16.5" x14ac:dyDescent="0.25">
      <c r="C13" s="4">
        <v>542005006400</v>
      </c>
      <c r="D13" s="1" t="s">
        <v>6</v>
      </c>
      <c r="E13" s="7">
        <v>245</v>
      </c>
      <c r="F13" s="12">
        <v>70</v>
      </c>
      <c r="I13" s="1">
        <v>9</v>
      </c>
      <c r="J13">
        <v>0</v>
      </c>
      <c r="K13">
        <v>7</v>
      </c>
    </row>
    <row r="14" spans="3:11" ht="16.5" x14ac:dyDescent="0.25">
      <c r="C14" s="4">
        <v>542005006500</v>
      </c>
      <c r="D14" s="1" t="s">
        <v>7</v>
      </c>
      <c r="E14" s="7">
        <v>245</v>
      </c>
      <c r="F14" s="12">
        <v>70</v>
      </c>
      <c r="I14" s="1">
        <v>10</v>
      </c>
      <c r="J14">
        <v>0</v>
      </c>
      <c r="K14">
        <v>6</v>
      </c>
    </row>
    <row r="15" spans="3:11" ht="16.5" x14ac:dyDescent="0.25">
      <c r="C15" s="4">
        <v>542005008600</v>
      </c>
      <c r="D15" s="1" t="s">
        <v>424</v>
      </c>
      <c r="E15" s="7">
        <v>199</v>
      </c>
      <c r="F15" s="12">
        <v>35</v>
      </c>
      <c r="I15" s="1">
        <v>12.5</v>
      </c>
      <c r="J15">
        <v>0</v>
      </c>
      <c r="K15">
        <v>3.5</v>
      </c>
    </row>
    <row r="16" spans="3:11" ht="16.5" x14ac:dyDescent="0.25">
      <c r="C16" s="4">
        <v>542005006600</v>
      </c>
      <c r="D16" s="1" t="s">
        <v>8</v>
      </c>
      <c r="E16" s="7">
        <v>215</v>
      </c>
      <c r="F16" s="12">
        <v>50</v>
      </c>
      <c r="I16" s="1"/>
    </row>
    <row r="17" spans="3:9" ht="16.5" x14ac:dyDescent="0.25">
      <c r="C17" s="4">
        <v>542005006700</v>
      </c>
      <c r="D17" s="1" t="s">
        <v>9</v>
      </c>
      <c r="E17" s="7">
        <v>215</v>
      </c>
      <c r="F17" s="12">
        <v>50</v>
      </c>
      <c r="I17" s="1"/>
    </row>
    <row r="18" spans="3:9" ht="16.5" x14ac:dyDescent="0.25">
      <c r="C18" s="4">
        <v>542005006800</v>
      </c>
      <c r="D18" s="1" t="s">
        <v>10</v>
      </c>
      <c r="E18" s="7">
        <v>215</v>
      </c>
      <c r="F18" s="12">
        <v>50</v>
      </c>
      <c r="I18" s="1"/>
    </row>
    <row r="19" spans="3:9" ht="16.5" x14ac:dyDescent="0.25">
      <c r="C19" s="4">
        <v>542005006900</v>
      </c>
      <c r="D19" s="1" t="s">
        <v>11</v>
      </c>
      <c r="E19" s="7">
        <v>215</v>
      </c>
      <c r="F19" s="12">
        <v>50</v>
      </c>
      <c r="I19" s="1"/>
    </row>
    <row r="20" spans="3:9" ht="16.5" x14ac:dyDescent="0.25">
      <c r="C20" s="4">
        <v>542005007000</v>
      </c>
      <c r="D20" s="1" t="s">
        <v>12</v>
      </c>
      <c r="E20" s="7">
        <v>290</v>
      </c>
      <c r="F20" s="12">
        <v>70</v>
      </c>
      <c r="I20" s="1"/>
    </row>
    <row r="21" spans="3:9" ht="16.5" x14ac:dyDescent="0.25">
      <c r="C21" s="4">
        <v>542005007100</v>
      </c>
      <c r="D21" s="1" t="s">
        <v>13</v>
      </c>
      <c r="E21" s="7">
        <v>290</v>
      </c>
      <c r="F21" s="12">
        <v>70</v>
      </c>
      <c r="I21" s="1"/>
    </row>
    <row r="22" spans="3:9" ht="16.5" x14ac:dyDescent="0.25">
      <c r="C22" s="4">
        <v>542005007200</v>
      </c>
      <c r="D22" s="1" t="s">
        <v>14</v>
      </c>
      <c r="E22" s="7">
        <v>290</v>
      </c>
      <c r="F22" s="12">
        <v>70</v>
      </c>
      <c r="I22" s="1"/>
    </row>
    <row r="23" spans="3:9" ht="16.5" x14ac:dyDescent="0.25">
      <c r="C23" s="4">
        <v>542005007300</v>
      </c>
      <c r="D23" s="1" t="s">
        <v>15</v>
      </c>
      <c r="E23" s="7">
        <v>290</v>
      </c>
      <c r="F23" s="12">
        <v>70</v>
      </c>
      <c r="I23" s="1"/>
    </row>
    <row r="24" spans="3:9" ht="16.5" x14ac:dyDescent="0.25">
      <c r="C24" s="4">
        <v>542098001000</v>
      </c>
      <c r="D24" s="1" t="s">
        <v>16</v>
      </c>
      <c r="E24" s="7">
        <v>99</v>
      </c>
      <c r="F24" s="12"/>
      <c r="I24" s="1"/>
    </row>
    <row r="25" spans="3:9" ht="16.5" x14ac:dyDescent="0.25">
      <c r="C25" s="4">
        <v>542098001100</v>
      </c>
      <c r="D25" s="1" t="s">
        <v>428</v>
      </c>
      <c r="E25" s="7">
        <v>49</v>
      </c>
      <c r="F25" s="12"/>
      <c r="I25" s="1"/>
    </row>
    <row r="26" spans="3:9" ht="16.5" x14ac:dyDescent="0.25">
      <c r="C26" s="4">
        <v>542098004600</v>
      </c>
      <c r="D26" s="1" t="s">
        <v>426</v>
      </c>
      <c r="E26" s="7">
        <v>299</v>
      </c>
      <c r="F26" s="12"/>
      <c r="I26" s="1"/>
    </row>
    <row r="27" spans="3:9" ht="16.5" x14ac:dyDescent="0.25">
      <c r="C27" s="4">
        <v>542098004700</v>
      </c>
      <c r="D27" s="1" t="s">
        <v>427</v>
      </c>
      <c r="E27" s="7">
        <v>449</v>
      </c>
      <c r="F27" s="12"/>
      <c r="I27" s="1"/>
    </row>
    <row r="28" spans="3:9" ht="16.5" x14ac:dyDescent="0.25">
      <c r="C28" s="4">
        <v>542098001300</v>
      </c>
      <c r="D28" s="1" t="s">
        <v>17</v>
      </c>
      <c r="E28" s="7">
        <v>59</v>
      </c>
      <c r="F28" s="12"/>
      <c r="I28" s="1"/>
    </row>
    <row r="29" spans="3:9" ht="16.5" x14ac:dyDescent="0.25">
      <c r="C29" s="4">
        <v>542098001500</v>
      </c>
      <c r="D29" s="1" t="s">
        <v>18</v>
      </c>
      <c r="E29" s="7">
        <v>19</v>
      </c>
      <c r="F29" s="12"/>
      <c r="I29" s="1"/>
    </row>
    <row r="30" spans="3:9" ht="16.5" x14ac:dyDescent="0.25">
      <c r="C30" s="4">
        <v>542098011200</v>
      </c>
      <c r="D30" s="1" t="s">
        <v>425</v>
      </c>
      <c r="E30" s="7">
        <v>59</v>
      </c>
      <c r="F30" s="12"/>
      <c r="I30" s="1"/>
    </row>
    <row r="31" spans="3:9" ht="16.5" x14ac:dyDescent="0.25">
      <c r="C31" s="4">
        <v>542098001700</v>
      </c>
      <c r="D31" s="1" t="s">
        <v>19</v>
      </c>
      <c r="E31" s="7">
        <v>9</v>
      </c>
      <c r="F31" s="12"/>
      <c r="I31" s="1"/>
    </row>
    <row r="32" spans="3:9" ht="16.5" x14ac:dyDescent="0.25">
      <c r="C32" s="4">
        <v>542098011000</v>
      </c>
      <c r="D32" s="1" t="s">
        <v>449</v>
      </c>
      <c r="E32" s="7">
        <v>9</v>
      </c>
      <c r="F32" s="12"/>
      <c r="I32" s="1"/>
    </row>
    <row r="33" spans="1:9" ht="16.5" x14ac:dyDescent="0.25">
      <c r="C33" s="4">
        <v>542098001800</v>
      </c>
      <c r="D33" s="1" t="s">
        <v>20</v>
      </c>
      <c r="E33" s="7">
        <v>14</v>
      </c>
      <c r="F33" s="12"/>
      <c r="I33" s="1"/>
    </row>
    <row r="34" spans="1:9" ht="16.5" x14ac:dyDescent="0.25">
      <c r="C34" s="4">
        <v>542098001900</v>
      </c>
      <c r="D34" s="1" t="s">
        <v>37</v>
      </c>
      <c r="E34" s="7">
        <v>7</v>
      </c>
      <c r="F34" s="12"/>
      <c r="I34" s="1"/>
    </row>
    <row r="35" spans="1:9" ht="16.5" x14ac:dyDescent="0.25">
      <c r="C35" s="4">
        <v>542098002000</v>
      </c>
      <c r="D35" s="1" t="s">
        <v>21</v>
      </c>
      <c r="E35" s="7">
        <v>10</v>
      </c>
      <c r="F35" s="12"/>
      <c r="I35" s="1"/>
    </row>
    <row r="36" spans="1:9" ht="16.5" x14ac:dyDescent="0.25">
      <c r="C36" s="4">
        <v>542098002100</v>
      </c>
      <c r="D36" s="1" t="s">
        <v>22</v>
      </c>
      <c r="E36" s="7">
        <v>41.65</v>
      </c>
      <c r="F36" s="12"/>
      <c r="I36" s="1"/>
    </row>
    <row r="37" spans="1:9" ht="16.5" x14ac:dyDescent="0.25">
      <c r="C37" s="4">
        <v>542098002200</v>
      </c>
      <c r="D37" s="1" t="s">
        <v>23</v>
      </c>
      <c r="E37" s="7">
        <v>41.65</v>
      </c>
      <c r="F37" s="12"/>
      <c r="I37" s="1"/>
    </row>
    <row r="38" spans="1:9" ht="16.5" x14ac:dyDescent="0.25">
      <c r="C38" s="4">
        <v>542098002300</v>
      </c>
      <c r="D38" s="1" t="s">
        <v>24</v>
      </c>
      <c r="E38" s="7">
        <v>84.149999999999991</v>
      </c>
      <c r="F38" s="12"/>
      <c r="I38" s="1"/>
    </row>
    <row r="39" spans="1:9" ht="16.5" x14ac:dyDescent="0.25">
      <c r="C39" s="4">
        <v>542098002400</v>
      </c>
      <c r="D39" s="1" t="s">
        <v>25</v>
      </c>
      <c r="E39" s="7">
        <v>84.149999999999991</v>
      </c>
      <c r="F39" s="12"/>
      <c r="I39" s="1"/>
    </row>
    <row r="40" spans="1:9" ht="16.5" x14ac:dyDescent="0.25">
      <c r="C40" s="4">
        <v>542098002900</v>
      </c>
      <c r="D40" s="1" t="s">
        <v>26</v>
      </c>
      <c r="E40" s="7">
        <v>6</v>
      </c>
      <c r="F40" s="12"/>
      <c r="I40" s="1"/>
    </row>
    <row r="41" spans="1:9" ht="17.25" thickBot="1" x14ac:dyDescent="0.3">
      <c r="A41" t="s">
        <v>448</v>
      </c>
      <c r="C41" s="5">
        <v>542098003000</v>
      </c>
      <c r="D41" s="6" t="s">
        <v>27</v>
      </c>
      <c r="E41" s="8">
        <v>7.5</v>
      </c>
      <c r="F41" s="13"/>
      <c r="I41" s="1"/>
    </row>
    <row r="42" spans="1:9" ht="16.5" x14ac:dyDescent="0.25">
      <c r="I42" s="1"/>
    </row>
    <row r="43" spans="1:9" ht="16.5" x14ac:dyDescent="0.25">
      <c r="I43" s="1"/>
    </row>
    <row r="44" spans="1:9" ht="16.5" x14ac:dyDescent="0.25">
      <c r="C44" s="9"/>
      <c r="D44" s="1"/>
      <c r="E44" s="10"/>
      <c r="I44" s="1"/>
    </row>
    <row r="45" spans="1:9" ht="16.5" x14ac:dyDescent="0.25">
      <c r="C45" s="9"/>
      <c r="D45" s="1"/>
      <c r="E45" s="10"/>
      <c r="I45" s="1"/>
    </row>
    <row r="46" spans="1:9" ht="16.5" x14ac:dyDescent="0.25">
      <c r="I46" s="1"/>
    </row>
    <row r="47" spans="1:9" ht="16.5" x14ac:dyDescent="0.25">
      <c r="I47" s="1"/>
    </row>
    <row r="48" spans="1:9" ht="16.5" x14ac:dyDescent="0.25">
      <c r="I48" s="1"/>
    </row>
    <row r="49" spans="9:9" ht="16.5" x14ac:dyDescent="0.25">
      <c r="I49" s="1"/>
    </row>
    <row r="50" spans="9:9" ht="16.5" x14ac:dyDescent="0.25">
      <c r="I50" s="1"/>
    </row>
    <row r="51" spans="9:9" ht="16.5" x14ac:dyDescent="0.25">
      <c r="I51" s="1"/>
    </row>
    <row r="52" spans="9:9" ht="16.5" x14ac:dyDescent="0.25">
      <c r="I52" s="1"/>
    </row>
    <row r="53" spans="9:9" ht="16.5" x14ac:dyDescent="0.25">
      <c r="I53" s="1"/>
    </row>
    <row r="54" spans="9:9" ht="16.5" x14ac:dyDescent="0.25">
      <c r="I54" s="1"/>
    </row>
    <row r="55" spans="9:9" ht="16.5" x14ac:dyDescent="0.25">
      <c r="I55" s="1"/>
    </row>
    <row r="56" spans="9:9" ht="16.5" x14ac:dyDescent="0.25">
      <c r="I56" s="1"/>
    </row>
    <row r="57" spans="9:9" ht="16.5" x14ac:dyDescent="0.25">
      <c r="I57" s="1"/>
    </row>
    <row r="58" spans="9:9" ht="16.5" x14ac:dyDescent="0.25">
      <c r="I58" s="1"/>
    </row>
    <row r="59" spans="9:9" ht="16.5" x14ac:dyDescent="0.25">
      <c r="I59" s="1"/>
    </row>
    <row r="60" spans="9:9" ht="16.5" x14ac:dyDescent="0.25">
      <c r="I60" s="1"/>
    </row>
    <row r="61" spans="9:9" ht="16.5" x14ac:dyDescent="0.25">
      <c r="I61" s="1"/>
    </row>
    <row r="62" spans="9:9" ht="16.5" x14ac:dyDescent="0.25">
      <c r="I62" s="1"/>
    </row>
    <row r="63" spans="9:9" ht="16.5" x14ac:dyDescent="0.25">
      <c r="I63" s="1"/>
    </row>
    <row r="64" spans="9:9" ht="16.5" x14ac:dyDescent="0.25">
      <c r="I64" s="1"/>
    </row>
    <row r="65" spans="9:9" ht="16.5" x14ac:dyDescent="0.25">
      <c r="I65" s="1"/>
    </row>
    <row r="66" spans="9:9" ht="16.5" x14ac:dyDescent="0.25">
      <c r="I66" s="1"/>
    </row>
    <row r="67" spans="9:9" ht="16.5" x14ac:dyDescent="0.25">
      <c r="I67" s="1"/>
    </row>
    <row r="68" spans="9:9" ht="16.5" x14ac:dyDescent="0.25">
      <c r="I68" s="1"/>
    </row>
    <row r="69" spans="9:9" ht="16.5" x14ac:dyDescent="0.25">
      <c r="I69" s="1"/>
    </row>
    <row r="70" spans="9:9" ht="16.5" x14ac:dyDescent="0.25">
      <c r="I70" s="1"/>
    </row>
    <row r="71" spans="9:9" ht="16.5" x14ac:dyDescent="0.25">
      <c r="I71" s="1"/>
    </row>
    <row r="72" spans="9:9" ht="16.5" x14ac:dyDescent="0.25">
      <c r="I72" s="1"/>
    </row>
    <row r="73" spans="9:9" ht="16.5" x14ac:dyDescent="0.25">
      <c r="I73" s="1"/>
    </row>
    <row r="74" spans="9:9" ht="16.5" x14ac:dyDescent="0.25">
      <c r="I74" s="1"/>
    </row>
    <row r="75" spans="9:9" ht="16.5" x14ac:dyDescent="0.25">
      <c r="I75" s="1"/>
    </row>
    <row r="76" spans="9:9" ht="16.5" x14ac:dyDescent="0.25">
      <c r="I76" s="1"/>
    </row>
    <row r="77" spans="9:9" ht="16.5" x14ac:dyDescent="0.25">
      <c r="I77" s="1"/>
    </row>
    <row r="78" spans="9:9" ht="16.5" x14ac:dyDescent="0.25">
      <c r="I78" s="1"/>
    </row>
    <row r="79" spans="9:9" ht="16.5" x14ac:dyDescent="0.25">
      <c r="I79" s="1"/>
    </row>
    <row r="80" spans="9:9" ht="16.5" x14ac:dyDescent="0.25">
      <c r="I80" s="1"/>
    </row>
    <row r="81" spans="9:9" ht="16.5" x14ac:dyDescent="0.25">
      <c r="I81" s="1"/>
    </row>
    <row r="82" spans="9:9" ht="16.5" x14ac:dyDescent="0.25">
      <c r="I82" s="1"/>
    </row>
    <row r="83" spans="9:9" ht="16.5" x14ac:dyDescent="0.25">
      <c r="I83" s="1"/>
    </row>
    <row r="84" spans="9:9" ht="16.5" x14ac:dyDescent="0.25">
      <c r="I84" s="1"/>
    </row>
    <row r="85" spans="9:9" ht="16.5" x14ac:dyDescent="0.25">
      <c r="I85" s="1"/>
    </row>
    <row r="86" spans="9:9" ht="16.5" x14ac:dyDescent="0.25">
      <c r="I86" s="1"/>
    </row>
    <row r="87" spans="9:9" ht="16.5" x14ac:dyDescent="0.25">
      <c r="I87" s="1"/>
    </row>
    <row r="88" spans="9:9" ht="16.5" x14ac:dyDescent="0.25">
      <c r="I88" s="1"/>
    </row>
    <row r="89" spans="9:9" ht="16.5" x14ac:dyDescent="0.25">
      <c r="I89" s="1"/>
    </row>
    <row r="90" spans="9:9" ht="16.5" x14ac:dyDescent="0.25">
      <c r="I90" s="1"/>
    </row>
    <row r="91" spans="9:9" ht="16.5" x14ac:dyDescent="0.25">
      <c r="I91" s="1"/>
    </row>
    <row r="92" spans="9:9" ht="16.5" x14ac:dyDescent="0.25">
      <c r="I92" s="1"/>
    </row>
    <row r="93" spans="9:9" ht="16.5" x14ac:dyDescent="0.25">
      <c r="I93" s="1"/>
    </row>
    <row r="94" spans="9:9" ht="16.5" x14ac:dyDescent="0.25">
      <c r="I94" s="1"/>
    </row>
    <row r="95" spans="9:9" ht="16.5" x14ac:dyDescent="0.25">
      <c r="I95" s="1"/>
    </row>
    <row r="96" spans="9:9" ht="16.5" x14ac:dyDescent="0.25">
      <c r="I96" s="1"/>
    </row>
    <row r="97" spans="9:9" ht="16.5" x14ac:dyDescent="0.25">
      <c r="I97" s="1"/>
    </row>
    <row r="98" spans="9:9" ht="16.5" x14ac:dyDescent="0.25">
      <c r="I98" s="1"/>
    </row>
    <row r="99" spans="9:9" ht="16.5" x14ac:dyDescent="0.25">
      <c r="I99" s="1"/>
    </row>
    <row r="100" spans="9:9" ht="16.5" x14ac:dyDescent="0.25">
      <c r="I100" s="1"/>
    </row>
    <row r="101" spans="9:9" ht="16.5" x14ac:dyDescent="0.25">
      <c r="I101" s="1"/>
    </row>
    <row r="102" spans="9:9" ht="16.5" x14ac:dyDescent="0.25">
      <c r="I102" s="1"/>
    </row>
    <row r="103" spans="9:9" ht="16.5" x14ac:dyDescent="0.25">
      <c r="I103" s="1"/>
    </row>
    <row r="104" spans="9:9" ht="16.5" x14ac:dyDescent="0.25">
      <c r="I104" s="1"/>
    </row>
    <row r="105" spans="9:9" ht="16.5" x14ac:dyDescent="0.25">
      <c r="I105" s="1"/>
    </row>
    <row r="106" spans="9:9" ht="16.5" x14ac:dyDescent="0.25">
      <c r="I106" s="1"/>
    </row>
    <row r="107" spans="9:9" ht="16.5" x14ac:dyDescent="0.25">
      <c r="I107" s="1"/>
    </row>
    <row r="108" spans="9:9" ht="16.5" x14ac:dyDescent="0.25">
      <c r="I108" s="1"/>
    </row>
    <row r="109" spans="9:9" ht="16.5" x14ac:dyDescent="0.25">
      <c r="I109" s="1"/>
    </row>
    <row r="110" spans="9:9" ht="16.5" x14ac:dyDescent="0.25">
      <c r="I110" s="1"/>
    </row>
    <row r="111" spans="9:9" ht="16.5" x14ac:dyDescent="0.25">
      <c r="I111" s="1"/>
    </row>
    <row r="112" spans="9:9" ht="16.5" x14ac:dyDescent="0.25">
      <c r="I112" s="1"/>
    </row>
    <row r="113" spans="9:9" ht="16.5" x14ac:dyDescent="0.25">
      <c r="I113" s="1"/>
    </row>
    <row r="114" spans="9:9" ht="16.5" x14ac:dyDescent="0.25">
      <c r="I114" s="1"/>
    </row>
    <row r="115" spans="9:9" ht="16.5" x14ac:dyDescent="0.25">
      <c r="I115" s="1"/>
    </row>
    <row r="116" spans="9:9" ht="16.5" x14ac:dyDescent="0.25">
      <c r="I116" s="1"/>
    </row>
    <row r="117" spans="9:9" ht="16.5" x14ac:dyDescent="0.25">
      <c r="I117" s="1"/>
    </row>
    <row r="118" spans="9:9" ht="16.5" x14ac:dyDescent="0.25">
      <c r="I118" s="1"/>
    </row>
    <row r="119" spans="9:9" ht="16.5" x14ac:dyDescent="0.25">
      <c r="I119" s="1"/>
    </row>
    <row r="120" spans="9:9" ht="16.5" x14ac:dyDescent="0.25">
      <c r="I120" s="1"/>
    </row>
    <row r="121" spans="9:9" ht="16.5" x14ac:dyDescent="0.25">
      <c r="I121" s="1"/>
    </row>
    <row r="122" spans="9:9" ht="16.5" x14ac:dyDescent="0.25">
      <c r="I122" s="1"/>
    </row>
    <row r="123" spans="9:9" ht="16.5" x14ac:dyDescent="0.25">
      <c r="I123" s="1"/>
    </row>
    <row r="124" spans="9:9" ht="16.5" x14ac:dyDescent="0.25">
      <c r="I124" s="1"/>
    </row>
    <row r="125" spans="9:9" ht="16.5" x14ac:dyDescent="0.25">
      <c r="I125" s="1"/>
    </row>
    <row r="126" spans="9:9" ht="16.5" x14ac:dyDescent="0.25">
      <c r="I126" s="1"/>
    </row>
    <row r="127" spans="9:9" ht="16.5" x14ac:dyDescent="0.25">
      <c r="I127" s="1"/>
    </row>
    <row r="128" spans="9:9" ht="16.5" x14ac:dyDescent="0.25">
      <c r="I128" s="1"/>
    </row>
    <row r="129" spans="9:9" ht="16.5" x14ac:dyDescent="0.25">
      <c r="I129" s="1"/>
    </row>
    <row r="130" spans="9:9" ht="16.5" x14ac:dyDescent="0.25">
      <c r="I130" s="1"/>
    </row>
    <row r="131" spans="9:9" ht="16.5" x14ac:dyDescent="0.25">
      <c r="I131" s="1"/>
    </row>
    <row r="132" spans="9:9" ht="16.5" x14ac:dyDescent="0.25">
      <c r="I132" s="1"/>
    </row>
    <row r="133" spans="9:9" ht="16.5" x14ac:dyDescent="0.25">
      <c r="I133" s="1"/>
    </row>
    <row r="134" spans="9:9" ht="16.5" x14ac:dyDescent="0.25">
      <c r="I134" s="1"/>
    </row>
    <row r="135" spans="9:9" ht="16.5" x14ac:dyDescent="0.25">
      <c r="I135" s="1"/>
    </row>
    <row r="136" spans="9:9" ht="16.5" x14ac:dyDescent="0.25">
      <c r="I136" s="1"/>
    </row>
    <row r="137" spans="9:9" ht="16.5" x14ac:dyDescent="0.25">
      <c r="I137" s="1"/>
    </row>
    <row r="138" spans="9:9" ht="16.5" x14ac:dyDescent="0.25">
      <c r="I138" s="1"/>
    </row>
    <row r="139" spans="9:9" ht="16.5" x14ac:dyDescent="0.25">
      <c r="I139" s="1"/>
    </row>
    <row r="140" spans="9:9" ht="16.5" x14ac:dyDescent="0.25">
      <c r="I140" s="1"/>
    </row>
    <row r="141" spans="9:9" ht="16.5" x14ac:dyDescent="0.25">
      <c r="I141" s="1"/>
    </row>
    <row r="142" spans="9:9" ht="16.5" x14ac:dyDescent="0.25">
      <c r="I142" s="1"/>
    </row>
    <row r="143" spans="9:9" ht="16.5" x14ac:dyDescent="0.25">
      <c r="I143" s="1"/>
    </row>
    <row r="144" spans="9:9" ht="16.5" x14ac:dyDescent="0.25">
      <c r="I144" s="1"/>
    </row>
    <row r="145" spans="9:9" ht="16.5" x14ac:dyDescent="0.25">
      <c r="I145" s="1"/>
    </row>
    <row r="146" spans="9:9" ht="16.5" x14ac:dyDescent="0.25">
      <c r="I146" s="1"/>
    </row>
    <row r="147" spans="9:9" ht="16.5" x14ac:dyDescent="0.25">
      <c r="I147" s="1"/>
    </row>
    <row r="148" spans="9:9" ht="16.5" x14ac:dyDescent="0.25">
      <c r="I148" s="1"/>
    </row>
    <row r="149" spans="9:9" ht="16.5" x14ac:dyDescent="0.25">
      <c r="I149" s="1"/>
    </row>
    <row r="150" spans="9:9" ht="16.5" x14ac:dyDescent="0.25">
      <c r="I150" s="1"/>
    </row>
    <row r="151" spans="9:9" ht="16.5" x14ac:dyDescent="0.25">
      <c r="I151" s="1"/>
    </row>
    <row r="152" spans="9:9" ht="16.5" x14ac:dyDescent="0.25">
      <c r="I152" s="1"/>
    </row>
    <row r="153" spans="9:9" ht="16.5" x14ac:dyDescent="0.25">
      <c r="I153" s="1"/>
    </row>
    <row r="154" spans="9:9" ht="16.5" x14ac:dyDescent="0.25">
      <c r="I154" s="1"/>
    </row>
    <row r="155" spans="9:9" ht="16.5" x14ac:dyDescent="0.25">
      <c r="I155" s="1"/>
    </row>
    <row r="156" spans="9:9" ht="16.5" x14ac:dyDescent="0.25">
      <c r="I156" s="1"/>
    </row>
    <row r="157" spans="9:9" ht="16.5" x14ac:dyDescent="0.25">
      <c r="I157" s="1"/>
    </row>
    <row r="158" spans="9:9" ht="16.5" x14ac:dyDescent="0.25">
      <c r="I158" s="1"/>
    </row>
    <row r="159" spans="9:9" ht="16.5" x14ac:dyDescent="0.25">
      <c r="I159" s="1"/>
    </row>
    <row r="160" spans="9:9" ht="16.5" x14ac:dyDescent="0.25">
      <c r="I160" s="1"/>
    </row>
    <row r="161" spans="9:9" ht="16.5" x14ac:dyDescent="0.25">
      <c r="I161" s="1"/>
    </row>
    <row r="162" spans="9:9" ht="16.5" x14ac:dyDescent="0.25">
      <c r="I162" s="1"/>
    </row>
    <row r="163" spans="9:9" ht="16.5" x14ac:dyDescent="0.25">
      <c r="I163" s="1"/>
    </row>
    <row r="164" spans="9:9" ht="16.5" x14ac:dyDescent="0.25">
      <c r="I164" s="1"/>
    </row>
    <row r="165" spans="9:9" ht="16.5" x14ac:dyDescent="0.25">
      <c r="I165" s="1"/>
    </row>
    <row r="166" spans="9:9" ht="16.5" x14ac:dyDescent="0.25">
      <c r="I166" s="1"/>
    </row>
    <row r="167" spans="9:9" ht="16.5" x14ac:dyDescent="0.25">
      <c r="I167" s="1"/>
    </row>
    <row r="168" spans="9:9" ht="16.5" x14ac:dyDescent="0.25">
      <c r="I168" s="1"/>
    </row>
    <row r="169" spans="9:9" ht="16.5" x14ac:dyDescent="0.25">
      <c r="I169" s="1"/>
    </row>
    <row r="170" spans="9:9" ht="16.5" x14ac:dyDescent="0.25">
      <c r="I170" s="1"/>
    </row>
    <row r="171" spans="9:9" ht="16.5" x14ac:dyDescent="0.25">
      <c r="I171" s="1"/>
    </row>
    <row r="172" spans="9:9" ht="16.5" x14ac:dyDescent="0.25">
      <c r="I172" s="1"/>
    </row>
    <row r="173" spans="9:9" ht="16.5" x14ac:dyDescent="0.25">
      <c r="I173" s="1"/>
    </row>
    <row r="174" spans="9:9" ht="16.5" x14ac:dyDescent="0.25">
      <c r="I174" s="1"/>
    </row>
    <row r="175" spans="9:9" ht="16.5" x14ac:dyDescent="0.25">
      <c r="I175" s="1"/>
    </row>
    <row r="176" spans="9:9" ht="16.5" x14ac:dyDescent="0.25">
      <c r="I176" s="1"/>
    </row>
    <row r="177" spans="9:9" ht="16.5" x14ac:dyDescent="0.25">
      <c r="I177" s="1"/>
    </row>
    <row r="178" spans="9:9" ht="16.5" x14ac:dyDescent="0.25">
      <c r="I178" s="1"/>
    </row>
    <row r="179" spans="9:9" ht="16.5" x14ac:dyDescent="0.25">
      <c r="I179" s="1"/>
    </row>
    <row r="180" spans="9:9" ht="16.5" x14ac:dyDescent="0.25">
      <c r="I180" s="1"/>
    </row>
    <row r="181" spans="9:9" ht="16.5" x14ac:dyDescent="0.25">
      <c r="I181" s="1"/>
    </row>
    <row r="182" spans="9:9" ht="16.5" x14ac:dyDescent="0.25">
      <c r="I182" s="1"/>
    </row>
    <row r="183" spans="9:9" ht="16.5" x14ac:dyDescent="0.25">
      <c r="I183" s="1"/>
    </row>
    <row r="184" spans="9:9" ht="16.5" x14ac:dyDescent="0.25">
      <c r="I184" s="1"/>
    </row>
    <row r="185" spans="9:9" ht="16.5" x14ac:dyDescent="0.25">
      <c r="I185" s="1"/>
    </row>
    <row r="186" spans="9:9" ht="16.5" x14ac:dyDescent="0.25">
      <c r="I186" s="1"/>
    </row>
    <row r="187" spans="9:9" ht="16.5" x14ac:dyDescent="0.25">
      <c r="I187" s="1"/>
    </row>
    <row r="188" spans="9:9" ht="16.5" x14ac:dyDescent="0.25">
      <c r="I188" s="1"/>
    </row>
    <row r="189" spans="9:9" ht="16.5" x14ac:dyDescent="0.25">
      <c r="I189" s="1"/>
    </row>
    <row r="190" spans="9:9" ht="16.5" x14ac:dyDescent="0.25">
      <c r="I190" s="1"/>
    </row>
    <row r="191" spans="9:9" ht="16.5" x14ac:dyDescent="0.25">
      <c r="I191" s="1"/>
    </row>
    <row r="192" spans="9:9" ht="16.5" x14ac:dyDescent="0.25">
      <c r="I192" s="1"/>
    </row>
    <row r="193" spans="9:9" ht="16.5" x14ac:dyDescent="0.25">
      <c r="I193" s="1"/>
    </row>
    <row r="194" spans="9:9" ht="16.5" x14ac:dyDescent="0.25">
      <c r="I194" s="1"/>
    </row>
    <row r="195" spans="9:9" ht="16.5" x14ac:dyDescent="0.25">
      <c r="I195" s="1"/>
    </row>
    <row r="196" spans="9:9" ht="16.5" x14ac:dyDescent="0.25">
      <c r="I196" s="1"/>
    </row>
    <row r="197" spans="9:9" ht="16.5" x14ac:dyDescent="0.25">
      <c r="I197" s="1"/>
    </row>
    <row r="198" spans="9:9" ht="16.5" x14ac:dyDescent="0.25">
      <c r="I198" s="1"/>
    </row>
    <row r="199" spans="9:9" ht="16.5" x14ac:dyDescent="0.25">
      <c r="I199" s="1"/>
    </row>
    <row r="200" spans="9:9" ht="16.5" x14ac:dyDescent="0.25">
      <c r="I200" s="1"/>
    </row>
    <row r="201" spans="9:9" ht="16.5" x14ac:dyDescent="0.25">
      <c r="I201" s="1"/>
    </row>
    <row r="202" spans="9:9" ht="16.5" x14ac:dyDescent="0.25">
      <c r="I202" s="1"/>
    </row>
    <row r="203" spans="9:9" ht="16.5" x14ac:dyDescent="0.25">
      <c r="I203" s="1"/>
    </row>
    <row r="204" spans="9:9" ht="16.5" x14ac:dyDescent="0.25">
      <c r="I204" s="1"/>
    </row>
    <row r="205" spans="9:9" ht="16.5" x14ac:dyDescent="0.25">
      <c r="I205" s="1"/>
    </row>
    <row r="206" spans="9:9" ht="16.5" x14ac:dyDescent="0.25">
      <c r="I206" s="1"/>
    </row>
    <row r="207" spans="9:9" ht="16.5" x14ac:dyDescent="0.25">
      <c r="I207" s="1"/>
    </row>
    <row r="208" spans="9:9" ht="16.5" x14ac:dyDescent="0.25">
      <c r="I208" s="1"/>
    </row>
    <row r="209" spans="9:9" ht="16.5" x14ac:dyDescent="0.25">
      <c r="I209" s="1"/>
    </row>
    <row r="210" spans="9:9" ht="16.5" x14ac:dyDescent="0.25">
      <c r="I210" s="1"/>
    </row>
    <row r="211" spans="9:9" ht="16.5" x14ac:dyDescent="0.25">
      <c r="I211" s="1"/>
    </row>
    <row r="212" spans="9:9" ht="16.5" x14ac:dyDescent="0.25">
      <c r="I212" s="1"/>
    </row>
    <row r="213" spans="9:9" ht="16.5" x14ac:dyDescent="0.25">
      <c r="I213" s="1"/>
    </row>
    <row r="214" spans="9:9" ht="16.5" x14ac:dyDescent="0.25">
      <c r="I214" s="1"/>
    </row>
    <row r="215" spans="9:9" ht="16.5" x14ac:dyDescent="0.25">
      <c r="I215" s="1"/>
    </row>
    <row r="216" spans="9:9" ht="16.5" x14ac:dyDescent="0.25">
      <c r="I216" s="1"/>
    </row>
    <row r="217" spans="9:9" ht="16.5" x14ac:dyDescent="0.25">
      <c r="I217" s="1"/>
    </row>
    <row r="218" spans="9:9" ht="16.5" x14ac:dyDescent="0.25">
      <c r="I218" s="1"/>
    </row>
    <row r="219" spans="9:9" ht="16.5" x14ac:dyDescent="0.25">
      <c r="I219" s="1"/>
    </row>
  </sheetData>
  <sheetProtection selectLockedCells="1" selectUnlockedCells="1"/>
  <conditionalFormatting sqref="C6:C47">
    <cfRule type="duplicateValues" dxfId="0" priority="32"/>
  </conditionalFormatting>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Project Information</vt:lpstr>
      <vt:lpstr>Validation Sheet</vt:lpstr>
      <vt:lpstr>Input Form</vt:lpstr>
      <vt:lpstr>Trunking Translation</vt:lpstr>
      <vt:lpstr>Quotation</vt:lpstr>
      <vt:lpstr>Instructions</vt:lpstr>
      <vt:lpstr>Configurator</vt:lpstr>
      <vt:lpstr>Components</vt:lpstr>
      <vt:lpstr>Art. List</vt:lpstr>
      <vt:lpstr>_Section_1</vt:lpstr>
      <vt:lpstr>AAAAA</vt:lpstr>
      <vt:lpstr>No</vt:lpstr>
      <vt:lpstr>Configurator!Print_Area</vt:lpstr>
      <vt:lpstr>'Input Form'!Print_Area</vt:lpstr>
      <vt:lpstr>Quotation!Print_Area</vt:lpstr>
      <vt:lpstr>Section1</vt:lpstr>
      <vt:lpstr>Section2</vt:lpstr>
      <vt:lpstr>Section3</vt:lpstr>
      <vt:lpstr>Section4</vt:lpstr>
      <vt:lpstr>'Project Information'!Sections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nick.hungle@opple.com</dc:creator>
  <cp:lastModifiedBy>Admin</cp:lastModifiedBy>
  <cp:lastPrinted>2019-10-08T10:45:21Z</cp:lastPrinted>
  <dcterms:created xsi:type="dcterms:W3CDTF">2018-07-16T06:59:50Z</dcterms:created>
  <dcterms:modified xsi:type="dcterms:W3CDTF">2020-09-03T11:10:24Z</dcterms:modified>
</cp:coreProperties>
</file>